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<sst xmlns="http://schemas.openxmlformats.org/spreadsheetml/2006/main" uniqueCount="7015">
  <si>
    <t>Vacancy ID</t>
  </si>
  <si>
    <t>Position</t>
  </si>
  <si>
    <t>School</t>
  </si>
  <si>
    <t>Domain</t>
  </si>
  <si>
    <t>Applicant Name</t>
  </si>
  <si>
    <t>Email</t>
  </si>
  <si>
    <t>Mobile</t>
  </si>
  <si>
    <t>Gender</t>
  </si>
  <si>
    <t>DOB</t>
  </si>
  <si>
    <t>Marital Status</t>
  </si>
  <si>
    <t>language</t>
  </si>
  <si>
    <t>Father</t>
  </si>
  <si>
    <t>Address</t>
  </si>
  <si>
    <t>Related to NICMAR Employee?</t>
  </si>
  <si>
    <t>Person Name</t>
  </si>
  <si>
    <t>Person Department</t>
  </si>
  <si>
    <t>contractor worker at NICMAR?</t>
  </si>
  <si>
    <t>Contractor / Agency / Vendor</t>
  </si>
  <si>
    <t>Contractor Department</t>
  </si>
  <si>
    <t>current employee of NICMAR?</t>
  </si>
  <si>
    <t>Employee Designation</t>
  </si>
  <si>
    <t>Employee  Department</t>
  </si>
  <si>
    <t>Ever applied for this Institute before?</t>
  </si>
  <si>
    <t>Post Applied</t>
  </si>
  <si>
    <t>Where</t>
  </si>
  <si>
    <t>when</t>
  </si>
  <si>
    <t>Notice Period (In days)</t>
  </si>
  <si>
    <t>Referred By</t>
  </si>
  <si>
    <t>any medical?</t>
  </si>
  <si>
    <t>Chronic Disease</t>
  </si>
  <si>
    <t>surgeries</t>
  </si>
  <si>
    <t>Dedical Details</t>
  </si>
  <si>
    <t>If any, please specify (Yes/No)?</t>
  </si>
  <si>
    <t>Case Details</t>
  </si>
  <si>
    <t>10th School Name</t>
  </si>
  <si>
    <t>10th Board of Education with City/State</t>
  </si>
  <si>
    <t>10th Major Subjects</t>
  </si>
  <si>
    <t>10th Marks(In %)</t>
  </si>
  <si>
    <t>10th CGPA</t>
  </si>
  <si>
    <t>10th Year</t>
  </si>
  <si>
    <t>Applicable for 12th only</t>
  </si>
  <si>
    <t>12th School Name</t>
  </si>
  <si>
    <t>12th Board of Education with City/State</t>
  </si>
  <si>
    <t>12th Major Subjects</t>
  </si>
  <si>
    <t>12th Marks(In %)</t>
  </si>
  <si>
    <t>12th CGPA</t>
  </si>
  <si>
    <t>12th Year</t>
  </si>
  <si>
    <t>Applicable for Diploma only</t>
  </si>
  <si>
    <t>Diploma School Name</t>
  </si>
  <si>
    <t>Diploma Board of Education with City/State</t>
  </si>
  <si>
    <t>Diploma Major Subjects</t>
  </si>
  <si>
    <t>Diploma Marks(In %)</t>
  </si>
  <si>
    <t>Diploma CGPA</t>
  </si>
  <si>
    <t>Diploma Year</t>
  </si>
  <si>
    <t>Applicable for Under Graduate only</t>
  </si>
  <si>
    <t>Graduation University Name</t>
  </si>
  <si>
    <t>Graduation College Name with City/State</t>
  </si>
  <si>
    <t>Graduation Major Subjects</t>
  </si>
  <si>
    <t>Graduation Marks(In %)</t>
  </si>
  <si>
    <t>Graduation CGPA</t>
  </si>
  <si>
    <t>Graduation Year</t>
  </si>
  <si>
    <t>Graduation Degree</t>
  </si>
  <si>
    <t>Graduation other degree</t>
  </si>
  <si>
    <t>Graduation Specialization</t>
  </si>
  <si>
    <t>Graduation other specialization</t>
  </si>
  <si>
    <t>Applicable for Post Graduate/Master Degree only</t>
  </si>
  <si>
    <t>PG/Master University Name</t>
  </si>
  <si>
    <t>PG/Master College Name with City/State</t>
  </si>
  <si>
    <t>PG/Master Major Subjects</t>
  </si>
  <si>
    <t>PG/Master Marks(In %)</t>
  </si>
  <si>
    <t>PG/Master CGPA</t>
  </si>
  <si>
    <t>PG/Master Year</t>
  </si>
  <si>
    <t>PG/Master Degree</t>
  </si>
  <si>
    <t>PG/Master other degree</t>
  </si>
  <si>
    <t>PG/Master Specialization</t>
  </si>
  <si>
    <t>PG/Master other specialization</t>
  </si>
  <si>
    <t>Any Other Professional Qualification?</t>
  </si>
  <si>
    <t>University</t>
  </si>
  <si>
    <t>College</t>
  </si>
  <si>
    <t xml:space="preserve"> Major subject</t>
  </si>
  <si>
    <t>Other Marks</t>
  </si>
  <si>
    <t>CGPA</t>
  </si>
  <si>
    <t>Year</t>
  </si>
  <si>
    <t>Applicable for Phd only</t>
  </si>
  <si>
    <t>Area of PHD</t>
  </si>
  <si>
    <t>Name of College/Institute</t>
  </si>
  <si>
    <t>Phd status</t>
  </si>
  <si>
    <t>Phd Year</t>
  </si>
  <si>
    <t>Thesis submitted?</t>
  </si>
  <si>
    <t>You have any Certification?</t>
  </si>
  <si>
    <t>Certification Detail</t>
  </si>
  <si>
    <t>Any Achievements?</t>
  </si>
  <si>
    <t>Achievements Detail</t>
  </si>
  <si>
    <t>Technical Skills</t>
  </si>
  <si>
    <t>Applied Date</t>
  </si>
  <si>
    <t>Profile Photo</t>
  </si>
  <si>
    <t>Resume</t>
  </si>
  <si>
    <t>NUP-vacancy-011</t>
  </si>
  <si>
    <t>Professor Of Practice</t>
  </si>
  <si>
    <t>School of Architecture and Planning</t>
  </si>
  <si>
    <t>Planning</t>
  </si>
  <si>
    <t>Anand Lokhande</t>
  </si>
  <si>
    <t>drlokhandeanand@yahoo.com</t>
  </si>
  <si>
    <t>Male</t>
  </si>
  <si>
    <t>25-Nov-1971</t>
  </si>
  <si>
    <t>Married</t>
  </si>
  <si>
    <t>Marathi,Hindi, English</t>
  </si>
  <si>
    <t xml:space="preserve"> SHARAD LOKHANDE</t>
  </si>
  <si>
    <t>202 HARA HOMES APTS, NO-25,1ST CROSS,BHUVANESWARINAGAR,BSK 3RD STAGE, BENGALURU-560085,KA</t>
  </si>
  <si>
    <t>No</t>
  </si>
  <si>
    <t>VIDYODAYA HIGH SCHOOL</t>
  </si>
  <si>
    <t>SSC, HYDERABAD</t>
  </si>
  <si>
    <t>MATHS,ENGLISH</t>
  </si>
  <si>
    <t>Yes</t>
  </si>
  <si>
    <t>LITTLE FLOWER JUNIOR COLLEGE</t>
  </si>
  <si>
    <t>BOARD OF INTERMEDIATE EDUCATION, HYDERABAD</t>
  </si>
  <si>
    <t>MATHS, ECONOMICS</t>
  </si>
  <si>
    <t>MASTERS DIPLOMA IN BUSINESS ADMINISTRATION</t>
  </si>
  <si>
    <t>SYMBIOSIS INSTITUTE, PUNE</t>
  </si>
  <si>
    <t>FINANCIAL MANAGEMENT, GENERAL MANAGEMENT</t>
  </si>
  <si>
    <t>OSMANIA UNIVERSITY</t>
  </si>
  <si>
    <t>BADRUKA COLLEGE OF COMMERCE AND ARTS, HYDERABAD</t>
  </si>
  <si>
    <t>ACCOUNTING, FINANCE, TAXATION,MANAGEMENT,COSTING</t>
  </si>
  <si>
    <t>B.COM</t>
  </si>
  <si>
    <t>IGNOU</t>
  </si>
  <si>
    <t>IGNOU,DELHI</t>
  </si>
  <si>
    <t>COMMERCE,RESEARCH, ACCOUNTING, TAXATION</t>
  </si>
  <si>
    <t xml:space="preserve">M.COM </t>
  </si>
  <si>
    <t>ICAI</t>
  </si>
  <si>
    <t>ACCOUNTING, TAXATION</t>
  </si>
  <si>
    <t>PROJECT MANAGEMENT</t>
  </si>
  <si>
    <t>CMR UNIVERSITY</t>
  </si>
  <si>
    <t>Completed</t>
  </si>
  <si>
    <t>&lt;table class="MsoNormalTable" style="border-collapse: collapse; mso-table-layout-alt: fixed; border: none; mso-border-top-alt: solid #7F7F7F .5pt; mso-border-bottom-alt: solid #7F7F7F .5pt; mso-padding-alt: 0cm 5.4pt 0cm 5.4pt;" border="1" width="574" cel</t>
  </si>
  <si>
    <t>&lt;p class="MsoNormal" style="margin-left: 36.0pt; text-align: justify; text-indent: -18.0pt; mso-list: l0 level1 lfo1; tab-stops: -112.5pt;"&gt;&lt;!-- [if !supportLists]--&gt;&lt;span lang="EN-US" style="font-family: Wingdings; mso-fareast-font-family: Wingdings; mso-bidi-font-family: Wingdings;"&gt;&lt;span style="mso-list: Ignore;"&gt;&amp;Oslash;&lt;span style="font: 7.0pt 'Times New Roman';"&gt;&amp;nbsp; &lt;/span&gt;&lt;/span&gt;&lt;/span&gt;&lt;!--[endif]--&gt;&lt;span lang="EN-US"&gt;Excellent Program, Project Management and People Management Skills&lt;/span&gt;&lt;/p&gt;
&lt;p class="MsoNormal" style="margin-left: 36.0pt; text-align: justify; text-indent: -18.0pt; mso-list: l0 level1 lfo1; tab-stops: -112.5pt;"&gt;&lt;!-- [if !supportLists]--&gt;&lt;span lang="EN-US" style="font-family: Wingdings; mso-fareast-font-family: Wingdings; mso-bidi-font-family: Wingdings;"&gt;&lt;span style="mso-list: Ignore;"&gt;&amp;Oslash;&lt;span style="font: 7.0pt 'Times New Roman';"&gt;&amp;nbsp; &lt;/span&gt;&lt;/span&gt;&lt;/span&gt;&lt;!--[endif]--&gt;&lt;span lang="EN-US"&gt;Conduct experiential learning programs for audience size of 50+&lt;/span&gt;&lt;/p&gt;
&lt;p class="MsoNormal" style="margin-left: 36.0pt; text-align: justify; text-indent: -18.0pt; mso-list: l0 level1 lfo1; tab-stops: -112.5pt;"&gt;&lt;!-- [if !supportLists]--&gt;&lt;span lang="EN-US" style="font-family: Wingdings; mso-fareast-font-family: Wingdings; mso-bidi-font-family: Wingdings;"&gt;&lt;span style="mso-list: Ignore;"&gt;&amp;Oslash;&lt;span style="font: 7.0pt 'Times New Roman';"&gt;&amp;nbsp; &lt;/span&gt;&lt;/span&gt;&lt;/span&gt;&lt;!--[endif]--&gt;&lt;span lang="EN-US"&gt;Ability to handle large teams &amp;ndash; collocated as well as virtual&lt;/span&gt;&lt;/p&gt;
&lt;p class="MsoNormal" style="margin-left: 36.0pt; text-align: justify; text-indent: -18.0pt; mso-list: l0 level1 lfo1; tab-stops: -112.5pt;"&gt;&lt;!-- [if !supportLists]--&gt;&lt;span lang="EN-US" style="font-family: Wingdings; mso-fareast-font-family: Wingdings; mso-bidi-font-family: Wingdings;"&gt;&lt;span style="mso-list: Ignore;"&gt;&amp;Oslash;&lt;span style="font: 7.0pt 'Times New Roman';"&gt;&amp;nbsp; &lt;/span&gt;&lt;/span&gt;&lt;/span&gt;&lt;!--[endif]--&gt;&lt;span lang="EN-US"&gt;Achieved highest rated Deloitte Faculty of Excellence recognition (DfX)&lt;/span&gt;&lt;/p&gt;
&lt;p class="MsoNormal" style="margin-left: 36.0pt; text-align: justify; text-indent: -18.0pt; mso-list: l0 level1 lfo1; tab-stops: -112.5pt;"&gt;&lt;!-- [if !supportLists]--&gt;&lt;span lang="EN-US" style="font-family: Wingdings; mso-fareast-font-family: Wingdings; mso-bidi-font-family: Wingdings;"&gt;&lt;span style="mso-list: Ignore;"&gt;&amp;Oslash;&lt;span style="font: 7.0pt 'Times New Roman';"&gt;&amp;nbsp; &lt;/span&gt;&lt;/span&gt;&lt;/span&gt;&lt;!--[endif]--&gt;&lt;span lang="EN-US"&gt;Strong Communication Skills, High Conceptualization Skills, Excellent Team Player&lt;/span&gt;&lt;/p&gt;
&lt;p class="MsoNormal" style="margin-left: 36.0pt; text-align: justify; text-indent: -18.0pt; mso-list: l0 level1 lfo1; tab-stops: -112.5pt;"&gt;&lt;!-- [if !supportLists]--&gt;&lt;span lang="EN-US" style="font-family: Wingdings; mso-fareast-font-family: Wingdings; mso-bidi-font-family: Wingdings;"&gt;&lt;span style="mso-list: Ignore;"&gt;&amp;Oslash;&lt;span style="font: 7.0pt 'Times New Roman';"&gt;&amp;nbsp; &lt;/span&gt;&lt;/span&gt;&lt;/span&gt;&lt;!--[endif]--&gt;&lt;span lang="EN-US"&gt;Drive to achieve high quality in all aspects of Business Process Reengineering &lt;/span&gt;&lt;/p&gt;
&lt;p class="MsoNormal" style="margin-left: 36.0pt; text-align: justify; text-indent: -18.0pt; mso-list: l0 level1 lfo1; tab-stops: -112.5pt;"&gt;&lt;!-- [if !supportLists]--&gt;&lt;span lang="EN-US" style="font-family: Wingdings; mso-fareast-font-family: Wingdings; mso-bidi-font-family: Wingdings;"&gt;&lt;span style="mso-list: Ignore;"&gt;&amp;Oslash;&lt;span style="font: 7.0pt 'Times New Roman';"&gt;&amp;nbsp; &lt;/span&gt;&lt;/span&gt;&lt;/span&gt;&lt;!--[endif]--&gt;&lt;span lang="EN-US"&gt;Urge to learn and adapt to the changing environment and technology&lt;/span&gt;&lt;/p&gt;
&lt;p class="MsoNormal" style="margin-left: 36.0pt; text-align: justify; text-indent: -18.0pt; mso-list: l0 level1 lfo1; tab-stops: -112.5pt;"&gt;&lt;!-- [if !supportLists]--&gt;&lt;span lang="EN-US" style="font-family: Wingdings; mso-fareast-font-family: Wingdings; mso-bidi-font-family: Wingdings;"&gt;&lt;span style="mso-list: Ignore;"&gt;&amp;Oslash;&lt;span style="font: 7.0pt 'Times New Roman';"&gt;&amp;nbsp; &lt;/span&gt;&lt;/span&gt;&lt;/span&gt;&lt;!--[endif]--&gt;&lt;span lang="EN-US"&gt;High interest and motivation levels to lead and execute initiatives&lt;/span&gt;&lt;/p&gt;
&lt;p&gt;----------------------------------------------------------------------------------------------------------------------------------------------------&lt;/p&gt;
&lt;p class="MsoNormal" style="margin-left: 36.0pt; text-indent: -18.0pt; mso-list: l1 level1 lfo2; tab-stops: -112.5pt;"&gt;&lt;!-- [if !supportLists]--&gt;&lt;span lang="EN-US" style="font-family: Wingdings; mso-fareast-font-family: Wingdings; mso-bidi-font-family: Wingdings; mso-bidi-font-weight: bold;"&gt;&lt;span style="mso-list: Ignore;"&gt;&amp;Oslash;&lt;span style="font: 7.0pt 'Times New Roman';"&gt;&amp;nbsp; &lt;/span&gt;&lt;/span&gt;&lt;/span&gt;&lt;!--[endif]--&gt;&lt;strong&gt;&lt;span lang="EN-US"&gt;Chairman (Development and Review Committee) &lt;em&gt;Standard for Artificial Intelligence in Portfolio, Program and Project Management&lt;/em&gt;, 1&lt;sup&gt;st&lt;/sup&gt; Edition, 2025, ANSI approved PMI Standard&lt;/span&gt;&lt;/strong&gt;&lt;/p&gt;
&lt;p class="MsoNormal" style="margin-left: 36.0pt; text-align: justify; text-indent: -18.0pt; mso-list: l0 level1 lfo1; tab-stops: -112.5pt;"&gt;&lt;!-- [if !supportLists]--&gt;&lt;span lang="EN-US" style="font-family: Wingdings; mso-fareast-font-family: Wingdings; mso-bidi-font-family: Wingdings;"&gt;&lt;span style="mso-list: Ignore;"&gt;&amp;Oslash;&lt;span style="font: 7.0pt 'Times New Roman';"&gt;&amp;nbsp; &lt;/span&gt;&lt;/span&gt;&lt;/span&gt;&lt;!--[endif]--&gt;&lt;span lang="EN-US"&gt;PMI.org Volunteer for reviewing the PMBOK 8&lt;sup&gt;th&lt;/sup&gt; Edition&lt;/span&gt;&lt;/p&gt;
&lt;p class="MsoNormal" style="margin-left: 36.0pt; text-align: justify; text-indent: -18.0pt; mso-list: l0 level1 lfo1; tab-stops: -112.5pt;"&gt;&lt;!-- [if !supportLists]--&gt;&lt;span lang="EN-US" style="font-family: Wingdings; mso-fareast-font-family: Wingdings; mso-bidi-font-family: Wingdings;"&gt;&lt;span style="mso-list: Ignore;"&gt;&amp;Oslash;&lt;span style="font: 7.0pt 'Times New Roman';"&gt;&amp;nbsp; &lt;/span&gt;&lt;/span&gt;&lt;/span&gt;&lt;!--[endif]--&gt;&lt;span lang="EN-US"&gt;PMI.org Volunteer for reviewing the PMBOK 7&lt;sup&gt;th&lt;/sup&gt; Edition&lt;/span&gt;&lt;/p&gt;
&lt;p class="MsoNormal" style="margin-left: 36.0pt; text-align: justify; text-indent: -18.0pt; mso-list: l0 level1 lfo1; tab-stops: -112.5pt;"&gt;&lt;!-- [if !supportLists]--&gt;&lt;span lang="EN-US" style="font-family: Wingdings; mso-fareast-font-family: Wingdings; mso-bidi-font-family: Wingdings;"&gt;&lt;span style="mso-list: Ignore;"&gt;&amp;Oslash;&lt;span style="font: 7.0pt 'Times New Roman';"&gt;&amp;nbsp; &lt;/span&gt;&lt;/span&gt;&lt;/span&gt;&lt;!--[endif]--&gt;&lt;span lang="EN-US"&gt;PMI.org Volunteer for reviewing the PMBOK 6&lt;sup&gt;th&lt;/sup&gt; Edition&lt;/span&gt;&lt;/p&gt;
&lt;p class="MsoNormal" style="margin-left: 36.0pt; text-align: justify; text-indent: -18.0pt; mso-list: l0 level1 lfo1; tab-stops: -112.5pt;"&gt;&lt;!-- [if !supportLists]--&gt;&lt;span lang="EN-US" style="font-family: Wingdings; mso-fareast-font-family: Wingdings; mso-bidi-font-family: Wingdings;"&gt;&lt;span style="mso-list: Ignore;"&gt;&amp;Oslash;&lt;span style="font: 7.0pt 'Times New Roman';"&gt;&amp;nbsp; &lt;/span&gt;&lt;/span&gt;&lt;/span&gt;&lt;!--[endif]--&gt;&lt;span lang="EN-US"&gt;PMI.org Volunteer for reviewing the PMBOK 5&lt;sup&gt;th&lt;/sup&gt; Edition&lt;/span&gt;&lt;/p&gt;
&lt;p class="MsoNormal" style="margin-left: 36.0pt; text-align: justify; text-indent: -18.0pt; mso-list: l0 level1 lfo1; tab-stops: -112.5pt;"&gt;&lt;!-- [if !supportLists]--&gt;&lt;span lang="EN-US" style="font-family: Wingdings; mso-fareast-font-family: Wingdings; mso-bidi-font-family: Wingdings;"&gt;&lt;span style="mso-list: Ignore;"&gt;&amp;Oslash;&lt;span style="font: 7.0pt 'Times New Roman';"&gt;&amp;nbsp; &lt;/span&gt;&lt;/span&gt;&lt;/span&gt;&lt;!--[endif]--&gt;&lt;span lang="EN-US"&gt;PMI.org Volunteer for OPM3 2012 Update project&lt;/span&gt;&lt;/p&gt;
&lt;p class="MsoNormal" style="margin-left: 36.0pt; text-align: justify; text-indent: -18.0pt; mso-list: l0 level1 lfo1; tab-stops: -112.5pt;"&gt;&lt;!-- [if !supportLists]--&gt;&lt;span lang="EN-US" style="font-family: Wingdings; mso-fareast-font-family: Wingdings; mso-bidi-font-family: Wingdings;"&gt;&lt;span style="mso-list: Ignore;"&gt;&amp;Oslash;&lt;span style="font: 7.0pt 'Times New Roman';"&gt;&amp;nbsp; &lt;/span&gt;&lt;/span&gt;&lt;/span&gt;&lt;!--[endif]--&gt;&lt;span lang="EN-US"&gt;PMI.org Volunteer for OPM3 2008 Update project&lt;/span&gt;&lt;/p&gt;
&lt;p class="MsoNormal" style="margin-left: 36.0pt; text-align: justify; text-indent: -18.0pt; mso-list: l0 level1 lfo1; tab-stops: -112.5pt;"&gt;&lt;!-- [if !supportLists]--&gt;&lt;span lang="EN-US" style="font-family: Wingdings; mso-fareast-font-family: Wingdings; mso-bidi-font-family: Wingdings;"&gt;&lt;span style="mso-list: Ignore;"&gt;&amp;Oslash;&lt;span style="font: 7.0pt 'Times New Roman';"&gt;&amp;nbsp; &lt;/span&gt;&lt;/span&gt;&lt;/span&gt;&lt;!--[endif]--&gt;&lt;span lang="EN-US"&gt;PMI.org Volunteer for reviewing the PMBOK 4&lt;sup&gt;th&lt;/sup&gt; Edition&lt;/span&gt;&lt;/p&gt;
&lt;p class="MsoNormal" style="margin-left: 36.0pt; text-align: justify; text-indent: -18.0pt; mso-list: l0 level1 lfo1; tab-stops: -112.5pt;"&gt;&lt;!-- [if !supportLists]--&gt;&lt;span lang="EN-US" style="font-family: Wingdings; mso-fareast-font-family: Wingdings; mso-bidi-font-family: Wingdings;"&gt;&lt;span style="mso-list: Ignore;"&gt;&amp;Oslash;&lt;span style="font: 7.0pt 'Times New Roman';"&gt;&amp;nbsp; &lt;/span&gt;&lt;/span&gt;&lt;/span&gt;&lt;!--[endif]--&gt;&lt;span lang="EN-US"&gt;PMI.org Volunteer for training aspiring PMs on certification exam&lt;/span&gt;&lt;/p&gt;
&lt;p class="MsoNormal" style="margin-left: 36.0pt; text-align: justify; text-indent: -18.0pt; mso-list: l0 level1 lfo1; tab-stops: -112.5pt;"&gt;&lt;!-- [if !supportLists]--&gt;&lt;span lang="EN-US" style="font-family: Wingdings; mso-fareast-font-family: Wingdings; mso-bidi-font-family: Wingdings;"&gt;&lt;span style="mso-list: Ignore;"&gt;&amp;Oslash;&lt;span style="font: 7.0pt 'Times New Roman';"&gt;&amp;nbsp; &lt;/span&gt;&lt;/span&gt;&lt;/span&gt;&lt;!--[endif]--&gt;&lt;span lang="EN-US"&gt;Registered Volunteer with Rotary International&lt;/span&gt;&lt;/p&gt;
&lt;p class="MsoNormal" style="margin-left: 36.0pt; text-align: justify; text-indent: -18.0pt; mso-list: l0 level1 lfo1; tab-stops: -112.5pt;"&gt;&lt;!-- [if !supportLists]--&gt;&lt;span lang="EN-US" style="font-family: Wingdings; mso-fareast-font-family: Wingdings; mso-bidi-font-family: Wingdings;"&gt;&lt;span style="mso-list: Ignore;"&gt;&amp;Oslash;&lt;span style="font: 7.0pt 'Times New Roman';"&gt;&amp;nbsp; &lt;/span&gt;&lt;/span&gt;&lt;/span&gt;&lt;!--[endif]--&gt;&lt;span lang="EN-US"&gt;Registered Volunteer with Youth for Seva&lt;/span&gt;&lt;/p&gt;</t>
  </si>
  <si>
    <t>MS PROJECT, MS OFFICE, PRIMAVERA, TRELLO, JIRA, ASANA, SAP FICO, SAP TREASURY,SAP PROJECT SYSTEMS</t>
  </si>
  <si>
    <t>18-Feb-26 08:41 AM</t>
  </si>
  <si>
    <t>No Uploaded</t>
  </si>
  <si>
    <t>NUP-vacancy-015</t>
  </si>
  <si>
    <t>Assistant Professor</t>
  </si>
  <si>
    <t>School of Engineering</t>
  </si>
  <si>
    <t>Structural Engineering</t>
  </si>
  <si>
    <t>Saurabh  Dubey</t>
  </si>
  <si>
    <t>saurabhmmmec21@gmail.com</t>
  </si>
  <si>
    <t>21-Dec-1989</t>
  </si>
  <si>
    <t>Single</t>
  </si>
  <si>
    <t>Hindi,English</t>
  </si>
  <si>
    <t>ARJUN DUBEY</t>
  </si>
  <si>
    <t>DEPARTMENT OF CIVIL ENGINEERING, AMITY UNIVERSITY, MAHRAJPURA, GWALIOR, MADHYA PRADESH, INDIA-474005</t>
  </si>
  <si>
    <t>Dr. Binaya Patnaik</t>
  </si>
  <si>
    <t>School of Construction and Technology</t>
  </si>
  <si>
    <t>ARMY SCHOOL, GORAKHPUR</t>
  </si>
  <si>
    <t>GORAKHPUR</t>
  </si>
  <si>
    <t>ALL SUBJECTS</t>
  </si>
  <si>
    <t>PCMHE</t>
  </si>
  <si>
    <t>INTEGRAL UNIVERSITY</t>
  </si>
  <si>
    <t>LUCKNOW</t>
  </si>
  <si>
    <t>CIVIL ENGINEERING</t>
  </si>
  <si>
    <t>MADAN MOHAN MALVIYA UNIVERSITY OF TECHNOLOGY</t>
  </si>
  <si>
    <t>STRUCTURAL ENGINEERING</t>
  </si>
  <si>
    <t>NATIONAL INSTITUTE OF TECHNOLOGY, ARUNACHAL PRADESH</t>
  </si>
  <si>
    <t>&lt;p&gt;NPTEL ONLINE CERTIFICATION FOR THE SUBJECT " NUMERICAL METHODS FOR ENGINEERS"&lt;/p&gt;</t>
  </si>
  <si>
    <t>&lt;p&gt;1) WON BEST TEACHER AWARD ON 5TH SEPTEMBER 2017 AT IMS ENGINEERING COLLEGE, GIRAKHPUR&lt;/p&gt;
&lt;p&gt;2) MOE SCHOLARSHIP DURING PhD.&lt;/p&gt;</t>
  </si>
  <si>
    <t>AUTOCAS,MATLAB,MS OFFICE,PYTHON</t>
  </si>
  <si>
    <t>18-Feb-26 10:42 AM</t>
  </si>
  <si>
    <t>NUP-vacancy-033</t>
  </si>
  <si>
    <t>NICMAR Business School</t>
  </si>
  <si>
    <t>Operations Management And Business Statistics</t>
  </si>
  <si>
    <t>Chitra Agrawal</t>
  </si>
  <si>
    <t>chitraagrawalgawali@gmail.com</t>
  </si>
  <si>
    <t>Female</t>
  </si>
  <si>
    <t>01-Jun-1978</t>
  </si>
  <si>
    <t xml:space="preserve">Hindi ,englis </t>
  </si>
  <si>
    <t>shri Rajesh kumar gawali</t>
  </si>
  <si>
    <t>c-603, sonigara vihar, kalewadi pune 411017</t>
  </si>
  <si>
    <t>KNGS</t>
  </si>
  <si>
    <t>State</t>
  </si>
  <si>
    <t>Maths,science,social studies,hindi</t>
  </si>
  <si>
    <t>state</t>
  </si>
  <si>
    <t>Maths,physics</t>
  </si>
  <si>
    <t>Barkatullah university .Bhopal MP</t>
  </si>
  <si>
    <t>Sarojini Naidu Girls college, Bhopal</t>
  </si>
  <si>
    <t>Maths,Physics</t>
  </si>
  <si>
    <t>Barkatullah university, Bhopal MP</t>
  </si>
  <si>
    <t xml:space="preserve">MVAM </t>
  </si>
  <si>
    <t>Statistics</t>
  </si>
  <si>
    <t>Madhyanchal professional university, Bhopal MP</t>
  </si>
  <si>
    <t>PATEL COLLEGE ,Bhopal MP</t>
  </si>
  <si>
    <t>&lt;p&gt;13 HOUR flying experience as tranee pilot,NCC 'C' Certificate air wing,sports certificates,teaching experience certificates.&lt;/p&gt;</t>
  </si>
  <si>
    <t>Ms. office, MS excel,MS word, R programming,Basic python</t>
  </si>
  <si>
    <t>18-Feb-26 12:47 PM</t>
  </si>
  <si>
    <t>NUP-vacancy-021</t>
  </si>
  <si>
    <t>Engineering Mathematics</t>
  </si>
  <si>
    <t>NUP-vacancy-036</t>
  </si>
  <si>
    <t>Marketing Management</t>
  </si>
  <si>
    <t>Dharmvir Marchino</t>
  </si>
  <si>
    <t>dharmvirmarchino@gmail.com</t>
  </si>
  <si>
    <t>10-Nov-1975</t>
  </si>
  <si>
    <t>Armand Marchino</t>
  </si>
  <si>
    <t>C-102, Orchid, Jal Vayu Defence Enclave CHS Ltd., Phase-1, Plot-20, Sector-20,
Kharghar, Navi Mumbai</t>
  </si>
  <si>
    <t>St. Xavier's High School, Patna</t>
  </si>
  <si>
    <t>Bihar School Examination Board, Patna, Bihar</t>
  </si>
  <si>
    <t>Maths, Science, Social Science, English, Hindi ,etc.</t>
  </si>
  <si>
    <t>B. N. College, Patna</t>
  </si>
  <si>
    <t>Bihar Intermediate Education Council, Patna, Bihar</t>
  </si>
  <si>
    <t>Maths, Physics,Chemistry,Biology</t>
  </si>
  <si>
    <t>Diploma in Human Resources Management</t>
  </si>
  <si>
    <t>Tata Institute of Social Sciences (TISS), Mumbai, Maharashtra</t>
  </si>
  <si>
    <t>Human Resources (Specialisation), Organisational Behaviour, Strategic Management ,etc.</t>
  </si>
  <si>
    <t>Patna University</t>
  </si>
  <si>
    <t>DDE, Patna, Bihar</t>
  </si>
  <si>
    <t>Political Science,History,Sociology</t>
  </si>
  <si>
    <t>B.A. (Honours) in Political Science</t>
  </si>
  <si>
    <t>Magadh University</t>
  </si>
  <si>
    <t>Lalit Narayan Mishra Institute of Economic Development and Social Change, Patna, Bihar</t>
  </si>
  <si>
    <t>Marketing,Human Resources, Finance,Economics,etc.</t>
  </si>
  <si>
    <t>MBA (Marketing)</t>
  </si>
  <si>
    <t>National Council for Hotel Management, Delhi</t>
  </si>
  <si>
    <t>Institute of Hotel Management, Bhubaneswar, Odisha</t>
  </si>
  <si>
    <t>Front Office,Food and Beverages,Accommodation Operation,etc.</t>
  </si>
  <si>
    <t>&lt;p&gt;TRAINING&lt;/p&gt;
&lt;p&gt;o Joint Certification Programme on Effective Leadership Development, Indian Institute of Banking &amp;amp; Finance and Jamnalal Bajaj Institute of Management Studies, 2023.&lt;/p&gt;
&lt;p&gt;o International Trainers&amp;rsquo; Training Programme, Indian I</t>
  </si>
  <si>
    <t>&lt;p&gt;EXTRA CURRICULAR ACTIVITIES&lt;/p&gt;
&lt;p&gt;Positions Held:&lt;/p&gt;
&lt;p&gt;o Coordinator, Organizing Committee- &amp;ldquo;Disha HR 2009&amp;rdquo;, Seminar at TISS.&lt;/p&gt;
&lt;p&gt;o Secretary, Rotaract Club, Institute of Hotel Management, Bhubaneswar (1993-1995).&lt;/p&gt;
&lt;p&gt;o Member, Organizing Committee- Events, Institute of Hotel Management, Bhubaneswar.&lt;/p&gt;
&lt;p&gt;o Member, Facon De Parlor Debating Society.&lt;/p&gt;
&lt;p&gt;Sports:&lt;/p&gt;
&lt;p&gt;o Member, State Team, Sub-Juniors Basketball Nationals for two years (1986 &amp;amp; 1987).&lt;/p&gt;
&lt;p&gt;o Attended Indian Team Coaching Camp, Sub-Juniors Basketball (1987).&lt;/p&gt;
&lt;p&gt;o Captain of St. Xavier&amp;rsquo;s High School Basketball team, Patna.&lt;/p&gt;</t>
  </si>
  <si>
    <t>Diploma in Computers</t>
  </si>
  <si>
    <t>18-Feb-26 02:09 PM</t>
  </si>
  <si>
    <t>NUP-vacancy-037</t>
  </si>
  <si>
    <t>Human Resource Management &amp; Organizational Behaviour</t>
  </si>
  <si>
    <t>Radhika Chandhok</t>
  </si>
  <si>
    <t>ridzi3097@gmail.com</t>
  </si>
  <si>
    <t>30-Jan-1997</t>
  </si>
  <si>
    <t>English,Hindi</t>
  </si>
  <si>
    <t>Anil Chandhok</t>
  </si>
  <si>
    <t>2163 B, Block 7, Chandigarh Housing Board Flats, Sector 63, Chandigarh</t>
  </si>
  <si>
    <t>Doon International School</t>
  </si>
  <si>
    <t>Dehradun/Uttarakhand</t>
  </si>
  <si>
    <t>English,Hindi,Science,Mathematics,Social Science</t>
  </si>
  <si>
    <t>English,Physics,Chemistry,Biology,Painting,Home Science</t>
  </si>
  <si>
    <t>Thapar Institute of Engineering and Technology, Patiala</t>
  </si>
  <si>
    <t>Thapar Institute of Engineering and Technology, Patiala, Punjab</t>
  </si>
  <si>
    <t>Biotechnology</t>
  </si>
  <si>
    <t>Organizational Behaviour and Human Resource Management</t>
  </si>
  <si>
    <t>Indian Institute of Management Sirmaur</t>
  </si>
  <si>
    <t>Ongoing</t>
  </si>
  <si>
    <t>&lt;p class="15" style="text-indent: -18.0000pt; tab-stops: left blank 23.5000pt; text-align: justify; text-justify: inter-ideograph; line-height: 10.1000pt; mso-line-height-rule: exactly; mso-list: l0 level1 lfo1; margin: 0.0000pt 0.0000pt 0.0000pt 23.5000pt;" align="justify"&gt;&lt;!-- [if !supportLists]--&gt;&lt;span style="mso-spacerun: 'yes'; font-family: 'Times New Roman'; letter-spacing: -0.1000pt; font-size: 9.0000pt;"&gt;Felicitated&lt;/span&gt;&lt;span style="mso-spacerun: 'yes'; font-family: 'Times New Roman'; letter-spacing: -0.5000pt; font-size: 9.0000pt;"&gt;&amp;nbsp;&lt;/span&gt;&lt;span style="mso-spacerun: 'yes'; font-family: 'Times New Roman'; letter-spacing: -0.1000pt; font-size: 9.0000pt;"&gt;with&lt;/span&gt;&lt;span style="mso-spacerun: 'yes'; font-family: 'Times New Roman'; letter-spacing: -0.4500pt; font-size: 9.0000pt;"&gt;&amp;nbsp;&lt;/span&gt;&lt;span style="mso-spacerun: 'yes'; font-family: 'Times New Roman'; letter-spacing: -0.1000pt; font-size: 9.0000pt;"&gt;a&lt;/span&gt;&lt;span style="mso-spacerun: 'yes'; font-family: 'Times New Roman'; letter-spacing: -0.4500pt; font-size: 9.0000pt;"&gt;&amp;nbsp;&lt;/span&gt;&lt;span style="mso-spacerun: 'yes'; font-family: 'Times New Roman'; letter-spacing: -0.1000pt; mso-ansi-font-weight: bold; font-size: 9.0000pt;"&gt;Certificate&lt;/span&gt;&lt;span style="mso-spacerun: 'yes'; font-family: 'Times New Roman'; letter-spacing: -0.4500pt; mso-ansi-font-weight: bold; font-size: 9.0000pt;"&gt;&amp;nbsp;&lt;/span&gt;&lt;span style="mso-spacerun: 'yes'; font-family: 'Times New Roman'; letter-spacing: -0.1000pt; mso-ansi-font-weight: bold; font-size: 9.0000pt;"&gt;and&lt;/span&gt;&lt;span style="mso-spacerun: 'yes'; font-family: 'Times New Roman'; letter-spacing: -0.5000pt; mso-ansi-font-weight: bold; font-size: 9.0000pt;"&gt;&amp;nbsp;&lt;/span&gt;&lt;span style="mso-spacerun: 'yes'; font-family: 'Times New Roman'; letter-spacing: -0.1000pt; mso-ansi-font-weight: bold; font-size: 9.0000pt;"&gt;a&lt;/span&gt;&lt;span style="mso-spacerun: 'yes'; font-family: 'Times New Roman'; letter-spacing: -0.4500pt; mso-ansi-font-weight: bold; font-size: 9.0000pt;"&gt;&amp;nbsp;&lt;/span&gt;&lt;span style="mso-spacerun: 'yes'; font-family: 'Times New Roman'; letter-spacing: -0.1000pt; mso-ansi-font-weight: bold; font-size: 9.0000pt;"&gt;Trophy&lt;/span&gt;&lt;span style="mso-spacerun: 'yes'; font-family: 'Times New Roman'; letter-spacing: -0.4500pt; mso-ansi-font-weight: bold; font-size: 9.0000pt;"&gt;&amp;nbsp;&lt;/span&gt;&lt;span style="mso-spacerun: 'yes'; font-family: 'Times New Roman'; letter-spacing: -0.1000pt; font-size: 9.0000pt;"&gt;by&lt;/span&gt;&lt;span style="mso-spacerun: 'yes'; font-family: 'Times New Roman'; letter-spacing: -0.4500pt; font-size: 9.0000pt;"&gt;&amp;nbsp;&lt;/span&gt;&lt;span style="mso-spacerun: 'yes'; font-family: 'Times New Roman'; letter-spacing: -0.1000pt; font-size: 9.0000pt;"&gt;the&lt;/span&gt;&lt;span style="mso-spacerun: 'yes'; font-family: 'Times New Roman'; letter-spacing: -0.5000pt; font-size: 9.0000pt;"&gt;&amp;nbsp;&lt;/span&gt;&lt;span style="mso-spacerun: 'yes'; font-family: 'Times New Roman'; letter-spacing: -0.1000pt; font-size: 9.0000pt;"&gt;School&lt;/span&gt;&lt;span style="mso-spacerun: 'yes'; font-family: 'Times New Roman'; letter-spacing: -0.4500pt; font-size: 9.0000pt;"&gt;&amp;nbsp;&lt;/span&gt;&lt;span style="mso-spacerun: 'yes'; font-family: 'Times New Roman'; letter-spacing: -0.1000pt; font-size: 9.0000pt;"&gt;for&lt;/span&gt;&lt;span style="mso-spacerun: 'yes'; font-family: 'Times New Roman'; letter-spacing: -0.4500pt; font-size: 9.0000pt;"&gt;&amp;nbsp;&lt;/span&gt;&lt;span style="mso-spacerun: 'yes'; font-family: 'Times New Roman'; letter-spacing: -0.1000pt; font-size: 9.0000pt;"&gt;securing&lt;/span&gt;&lt;span style="mso-spacerun: 'yes'; font-family: 'Times New Roman'; letter-spacing: -0.3500pt; font-size: 9.0000pt;"&gt;&amp;nbsp;&lt;/span&gt;&lt;span style="mso-spacerun: 'yes'; font-family: 'Times New Roman'; letter-spacing: -0.1000pt; mso-ansi-font-weight: bold; font-size: 9.0000pt;"&gt;a&lt;/span&gt;&lt;span style="mso-spacerun: 'yes'; font-family: 'Times New Roman'; letter-spacing: -0.5000pt; mso-ansi-font-weight: bold; font-size: 9.0000pt;"&gt;&amp;nbsp;&lt;/span&gt;&lt;span style="mso-spacerun: 'yes'; font-family: 'Times New Roman'; letter-spacing: -0.1000pt; mso-ansi-font-weight: bold; font-size: 9.0000pt;"&gt;perfect&lt;/span&gt;&lt;span style="mso-spacerun: 'yes'; font-family: 'Times New Roman'; letter-spacing: -0.4500pt; mso-ansi-font-weight: bold; font-size: 9.0000pt;"&gt;&amp;nbsp;&lt;/span&gt;&lt;span style="mso-spacerun: 'yes'; font-family: 'Times New Roman'; letter-spacing: -0.1000pt; mso-ansi-font-weight: bold; font-size: 9.0000pt;"&gt;10&lt;/span&gt;&lt;span style="mso-spacerun: 'yes'; font-family: 'Times New Roman'; letter-spacing: -0.4500pt; mso-ansi-font-weight: bold; font-size: 9.0000pt;"&gt;&amp;nbsp;&lt;/span&gt;&lt;span style="mso-spacerun: 'yes'; font-family: 'Times New Roman'; letter-spacing: -0.1000pt; mso-ansi-font-weight: bold; font-size: 9.0000pt;"&gt;CGPA&lt;/span&gt;&lt;span style="mso-spacerun: 'yes'; font-family: 'Times New Roman'; letter-spacing: -0.4500pt; mso-ansi-font-weight: bold; font-size: 9.0000pt;"&gt;&amp;nbsp;&lt;/span&gt;&lt;span style="mso-spacerun: 'yes'; font-family: 'Times New Roman'; letter-spacing: -0.2500pt; font-size: 9.0000pt;"&gt;in &lt;/span&gt;&lt;span style="mso-spacerun: 'yes'; font-family: 'Times New Roman'; font-size: 9.0000pt;"&gt;SSC&lt;/span&gt;&lt;span style="mso-spacerun: 'yes'; font-family: 'Times New Roman'; letter-spacing: -0.0500pt; font-size: 9.0000pt;"&gt;&amp;nbsp;&lt;/span&gt;&lt;span style="mso-spacerun: 'yes'; font-family: 'Times New Roman'; font-size: 9.0000pt;"&gt;and&lt;/span&gt;&lt;span style="mso-spacerun: 'yes'; font-family: 'Times New Roman'; letter-spacing: -0.1500pt; font-size: 9.0000pt;"&gt;&amp;nbsp;&lt;/span&gt;&lt;span style="mso-spacerun: 'yes'; font-family: 'Times New Roman'; mso-ansi-font-weight: bold; font-size: 9.0000pt;"&gt;9&lt;/span&gt;&lt;span style="mso-spacerun: 'yes'; font-family: 'Times New Roman'; mso-ansi-font-weight: bold; font-size: 9.0000pt;"&gt;0&lt;/span&gt;&lt;span style="mso-spacerun: 'yes'; font-family: 'Times New Roman'; mso-ansi-font-weight: bold; font-size: 9.0000pt;"&gt;%&lt;/span&gt;&lt;span style="mso-spacerun: 'yes'; font-family: 'Times New Roman'; letter-spacing: 0.0500pt; mso-ansi-font-weight: bold; font-size: 9.0000pt;"&gt;&amp;nbsp;&lt;/span&gt;&lt;span style="mso-spacerun: 'yes'; font-family: 'Times New Roman'; font-size: 9.0000pt;"&gt;in&lt;/span&gt;&lt;span style="mso-spacerun: 'yes'; font-family: 'Times New Roman'; letter-spacing: -0.4000pt; font-size: 9.0000pt;"&gt;&amp;nbsp;&lt;/span&gt;&lt;span style="mso-spacerun: 'yes'; font-family: 'Times New Roman'; letter-spacing: -0.2500pt; font-size: 9.0000pt;"&gt;HSC.&lt;/span&gt;&lt;/p&gt;
&lt;p class="15" style="text-indent: -18.0000pt; tab-stops: left blank 23.5000pt; text-align: justify; text-justify: inter-ideograph; line-height: 10.1000pt; mso-line-height-rule: exactly; mso-list: l0 level1 lfo1; margin: 0.0000pt 0.0000pt 0.0000pt 23.5000pt;" align="justify"&gt;&amp;nbsp;&lt;/p&gt;
&lt;p class="MsoNormal"&gt;&lt;span style="mso-spacerun: 'yes'; font-family: 'Times New Roman'; mso-fareast-font-family: 宋体; font-size: 9.0000pt; mso-font-kerning: 1.0000pt;"&gt;&amp;nbsp; Among&lt;/span&gt;&lt;span style="mso-spacerun: 'yes'; font-family: 'Times New Roman'; mso-fareast-font-family: 宋体; letter-spacing: -0.6000pt; font-size: 9.0000pt; mso-font-kerning: 1.0000pt;"&gt;&amp;nbsp;&lt;/span&gt;&lt;span style="mso-spacerun: 'yes'; font-family: 'Times New Roman'; mso-fareast-font-family: 宋体; font-size: 9.0000pt; mso-font-kerning: 1.0000pt;"&gt;the&lt;/span&gt;&lt;span style="mso-spacerun: 'yes'; font-family: 'Times New Roman'; mso-fareast-font-family: 宋体; letter-spacing: -0.5500pt; font-size: 9.0000pt; mso-font-kerning: 1.0000pt;"&gt;&amp;nbsp;&lt;/span&gt;&lt;span style="mso-spacerun: 'yes'; font-family: 'Times New Roman'; mso-fareast-font-family: 宋体; mso-ansi-font-weight: bold; font-size: 9.0000pt; mso-font-kerning: 1.0000pt;"&gt;Top&lt;/span&gt;&lt;span style="mso-spacerun: 'yes'; font-family: 'Times New Roman'; mso-fareast-font-family: 宋体; letter-spacing: -0.5500pt; mso-ansi-font-weight: bold; font-size: 9.0000pt; mso-font-kerning: 1.0000pt;"&gt;&amp;nbsp;&lt;/span&gt;&lt;span style="mso-spacerun: 'yes'; font-family: 'Times New Roman'; mso-fareast-font-family: 宋体; mso-ansi-font-weight: bold; font-size: 9.0000pt; mso-font-kerning: 1.0000pt;"&gt;1%&lt;/span&gt;&lt;span style="mso-spacerun: 'yes'; font-family: 'Times New Roman'; mso-fareast-font-family: 宋体; letter-spacing: -0.5500pt; mso-ansi-font-weight: bold; font-size: 9.0000pt; mso-font-kerning: 1.0000pt;"&gt;&amp;nbsp;&lt;/span&gt;&lt;span style="mso-spacerun: 'yes'; font-family: 'Times New Roman'; mso-fareast-font-family: 宋体; font-size: 9.0000pt; mso-font-kerning: 1.0000pt;"&gt;of&lt;/span&gt;&lt;span style="mso-spacerun: 'yes'; font-family: 'Times New Roman'; mso-fareast-font-family: 宋体; letter-spacing: -0.7500pt; font-size: 9.0000pt; mso-font-kerning: 1.0000pt;"&gt;&amp;nbsp;&lt;/span&gt;&lt;span style="mso-spacerun: 'yes'; font-family: 'Times New Roman'; mso-fareast-font-family: 宋体; font-size: 9.0000pt; mso-font-kerning: 1.0000pt;"&gt;the&lt;/span&gt;&lt;span style="mso-spacerun: 'yes'; font-family: 'Times New Roman'; mso-fareast-font-family: 宋体; letter-spacing: -0.6000pt; font-size: 9.0000pt; mso-font-kerning: 1.0000pt;"&gt;&amp;nbsp;&lt;/span&gt;&lt;span style="mso-spacerun: 'yes'; font-family: 'Times New Roman'; mso-fareast-font-family: 宋体; font-size: 9.0000pt; mso-font-kerning: 1.0000pt;"&gt;batch&lt;/span&gt;&lt;span style="mso-spacerun: 'yes'; font-family: 'Times New Roman'; mso-fareast-font-family: 宋体; letter-spacing: 0.4000pt; font-size: 9.0000pt; mso-font-kerning: 1.0000pt;"&gt;&amp;nbsp;&lt;/span&gt;&lt;span style="mso-spacerun: 'yes'; font-family: 'Times New Roman'; mso-fareast-font-family: 宋体; font-size: 9.0000pt; mso-font-kerning: 1.0000pt;"&gt;in&lt;/span&gt;&lt;span style="mso-spacerun: 'yes'; font-family: 'Times New Roman'; mso-fareast-font-family: 宋体; letter-spacing: -0.6000pt; font-size: 9.0000pt; mso-font-kerning: 1.0000pt;"&gt;&amp;nbsp;&lt;/span&gt;&lt;span style="mso-spacerun: 'yes'; font-family: 'Times New Roman'; mso-fareast-font-family: 宋体; font-size: 9.0000pt; mso-font-kerning: 1.0000pt;"&gt;the&lt;/span&gt;&lt;span style="mso-spacerun: 'yes'; font-family: 'Times New Roman'; mso-fareast-font-family: 宋体; letter-spacing: -0.6000pt; font-size: 9.0000pt; mso-font-kerning: 1.0000pt;"&gt;&amp;nbsp;&lt;/span&gt;&lt;span style="mso-spacerun: 'yes'; font-family: 'Times New Roman'; mso-fareast-font-family: 宋体; font-size: 9.0000pt; mso-font-kerning: 1.0000pt;"&gt;Department&lt;/span&gt;&lt;span style="mso-spacerun: 'yes'; font-family: 'Times New Roman'; mso-fareast-font-family: 宋体; letter-spacing: -0.4500pt; font-size: 9.0000pt; mso-font-kerning: 1.0000pt;"&gt;&amp;nbsp;&lt;/span&gt;&lt;span style="mso-spacerun: 'yes'; font-family: 'Times New Roman'; mso-fareast-font-family: 宋体; font-size: 9.0000pt; mso-font-kerning: 1.0000pt;"&gt;of&lt;/span&gt;&lt;span style="mso-spacerun: 'yes'; font-family: 'Times New Roman'; mso-fareast-font-family: 宋体; letter-spacing: -0.5500pt; font-size: 9.0000pt; mso-font-kerning: 1.0000pt;"&gt;&amp;nbsp;&lt;/span&gt;&lt;span style="mso-spacerun: 'yes'; font-family: 'Times New Roman'; mso-fareast-font-family: 宋体; letter-spacing: -0.1000pt; font-size: 9.0000pt; mso-font-kerning: 1.0000pt;"&gt;Biotechnology.&lt;/span&gt;&lt;/p&gt;
&lt;p class="MsoNormal"&gt;&lt;span style="mso-spacerun: 'yes'; font-family: 'Times New Roman'; mso-fareast-font-family: 宋体; letter-spacing: -0.1000pt; font-size: 9.0000pt; mso-font-kerning: 1.0000pt;"&gt;&amp;nbsp; Awarded&lt;/span&gt;&lt;span style="mso-spacerun: 'yes'; font-family: 'Times New Roman'; mso-fareast-font-family: 宋体; letter-spacing: -0.3000pt; font-size: 9.0000pt; mso-font-kerning: 1.0000pt;"&gt;&amp;nbsp;&lt;/span&gt;&lt;span style="mso-spacerun: 'yes'; font-family: 'Times New Roman'; mso-fareast-font-family: 宋体; letter-spacing: -0.1000pt; font-size: 9.0000pt; mso-font-kerning: 1.0000pt;"&gt;with&lt;/span&gt;&lt;span style="mso-spacerun: 'yes'; font-family: 'Times New Roman'; mso-fareast-font-family: 宋体; letter-spacing: -0.4500pt; font-size: 9.0000pt; mso-font-kerning: 1.0000pt;"&gt;&amp;nbsp;&lt;/span&gt;&lt;span style="mso-spacerun: 'yes'; font-family: 'Times New Roman'; mso-fareast-font-family: 宋体; letter-spacing: -0.1000pt; font-size: 9.0000pt; mso-font-kerning: 1.0000pt;"&gt;a&lt;/span&gt;&lt;span style="mso-spacerun: 'yes'; font-family: 'Times New Roman'; mso-fareast-font-family: 宋体; letter-spacing: -0.5000pt; font-size: 9.0000pt; mso-font-kerning: 1.0000pt;"&gt;&amp;nbsp;&lt;/span&gt;&lt;span style="mso-spacerun: 'yes'; font-family: 'Times New Roman'; mso-fareast-font-family: 宋体; letter-spacing: -0.1000pt; mso-ansi-font-weight: bold; font-size: 9.0000pt; mso-font-kerning: 1.0000pt;"&gt;Scholarship&lt;/span&gt;&lt;span style="mso-spacerun: 'yes'; font-family: 'Times New Roman'; mso-fareast-font-family: 宋体; letter-spacing: -0.2500pt; mso-ansi-font-weight: bold; font-size: 9.0000pt; mso-font-kerning: 1.0000pt;"&gt;&amp;nbsp;&lt;/span&gt;&lt;span style="mso-spacerun: 'yes'; font-family: 'Times New Roman'; mso-fareast-font-family: 宋体; letter-spacing: -0.1000pt; mso-ansi-font-weight: bold; font-size: 9.0000pt; mso-font-kerning: 1.0000pt;"&gt;of&lt;/span&gt;&lt;span style="mso-spacerun: 'yes'; font-family: 'Times New Roman'; mso-fareast-font-family: 宋体; letter-spacing: -0.4500pt; mso-ansi-font-weight: bold; font-size: 9.0000pt; mso-font-kerning: 1.0000pt;"&gt;&amp;nbsp;&lt;/span&gt;&lt;span style="mso-spacerun: 'yes'; font-family: 'Times New Roman'; mso-fareast-font-family: 宋体; letter-spacing: -0.1000pt; mso-ansi-font-weight: bold; font-size: 9.0000pt; mso-font-kerning: 1.0000pt;"&gt;INR&lt;/span&gt;&lt;span style="mso-spacerun: 'yes'; font-family: 'Times New Roman'; mso-fareast-font-family: 宋体; letter-spacing: -0.6000pt; mso-ansi-font-weight: bold; font-size: 9.0000pt; mso-font-kerning: 1.0000pt;"&gt;&amp;nbsp;&lt;/span&gt;&lt;span style="mso-spacerun: 'yes'; font-family: 'Times New Roman'; mso-fareast-font-family: 宋体; letter-spacing: -0.1000pt; mso-ansi-font-weight: bold; font-size: 9.0000pt; mso-font-kerning: 1.0000pt;"&gt;95,200&lt;/span&gt;&lt;span style="mso-spacerun: 'yes'; font-family: 'Times New Roman'; mso-fareast-font-family: 宋体; letter-spacing: -0.2500pt; mso-ansi-font-weight: bold; font-size: 9.0000pt; mso-font-kerning: 1.0000pt;"&gt;&amp;nbsp;&lt;/span&gt;&lt;span style="mso-spacerun: 'yes'; font-family: 'Times New Roman'; mso-fareast-font-family: 宋体; letter-spacing: -0.1000pt; font-size: 9.0000pt; mso-font-kerning: 1.0000pt;"&gt;for&lt;/span&gt;&lt;span style="mso-spacerun: 'yes'; font-family: 'Times New Roman'; mso-fareast-font-family: 宋体; letter-spacing: -0.4500pt; font-size: 9.0000pt; mso-font-kerning: 1.0000pt;"&gt;&amp;nbsp;&lt;/span&gt;&lt;span style="mso-spacerun: 'yes'; font-family: 'Times New Roman'; mso-fareast-font-family: 宋体; letter-spacing: -0.1000pt; font-size: 9.0000pt; mso-font-kerning: 1.0000pt;"&gt;securing&lt;/span&gt;&lt;span style="mso-spacerun: 'yes'; font-family: 'Times New Roman'; mso-fareast-font-family: 宋体; letter-spacing: -0.7500pt; font-size: 9.0000pt; mso-font-kerning: 1.0000pt;"&gt;&amp;nbsp;&lt;/span&gt;&lt;span style="mso-spacerun: 'yes'; font-family: 'Times New Roman'; mso-fareast-font-family: 宋体; letter-spacing: -0.1000pt; mso-ansi-font-weight: bold; font-size: 9.0000pt; mso-font-kerning: 1.0000pt;"&gt;third&lt;/span&gt;&lt;span style="mso-spacerun: 'yes'; font-family: 'Times New Roman'; mso-fareast-font-family: 宋体; letter-spacing: -0.4500pt; mso-ansi-font-weight: bold; font-size: 9.0000pt; mso-font-kerning: 1.0000pt;"&gt;&amp;nbsp;&lt;/span&gt;&lt;span style="mso-spacerun: 'yes'; font-family: 'Times New Roman'; mso-fareast-font-family: 宋体; letter-spacing: -0.1000pt; mso-ansi-font-weight: bold; font-size: 9.0000pt; mso-font-kerning: 1.0000pt;"&gt;position&lt;/span&gt;&lt;span style="mso-spacerun: 'yes'; font-family: 'Times New Roman'; mso-fareast-font-family: 宋体; letter-spacing: -0.4000pt; mso-ansi-font-weight: bold; font-size: 9.0000pt; mso-font-kerning: 1.0000pt;"&gt;&amp;nbsp;&lt;/span&gt;&lt;span style="mso-spacerun: 'yes'; font-family: 'Times New Roman'; mso-fareast-font-family: 宋体; letter-spacing: -0.1000pt; font-size: 9.0000pt; mso-font-kerning: 1.0000pt;"&gt;in&lt;/span&gt;&lt;span style="mso-spacerun: 'yes'; font-family: 'Times New Roman'; mso-fareast-font-family: 宋体; letter-spacing: -0.2500pt; font-size: 9.0000pt; mso-font-kerning: 1.0000pt;"&gt;&amp;nbsp;&lt;/span&gt;&lt;span style="mso-spacerun: 'yes'; font-family: 'Times New Roman'; mso-fareast-font-family: 宋体; letter-spacing: -0.1000pt; font-size: 9.0000pt; mso-font-kerning: 1.0000pt;"&gt;B.Tech.&lt;/span&gt;&lt;/p&gt;
&lt;p class="MsoNormal"&gt;&lt;span style="mso-spacerun: 'yes'; font-family: 'Times New Roman'; mso-fareast-font-family: 宋体; letter-spacing: -0.1000pt; font-size: 9.0000pt; mso-font-kerning: 1.0000pt;"&gt;&amp;nbsp; Awarded&lt;/span&gt;&lt;span style="mso-spacerun: 'yes'; font-family: 'Times New Roman'; mso-fareast-font-family: 宋体; letter-spacing: -0.3500pt; font-size: 9.0000pt; mso-font-kerning: 1.0000pt;"&gt;&amp;nbsp;&lt;/span&gt;&lt;span style="mso-spacerun: 'yes'; font-family: 'Times New Roman'; mso-fareast-font-family: 宋体; letter-spacing: -0.1000pt; font-size: 9.0000pt; mso-font-kerning: 1.0000pt;"&gt;with&lt;/span&gt;&lt;span style="mso-spacerun: 'yes'; font-family: 'Times New Roman'; mso-fareast-font-family: 宋体; letter-spacing: -0.4000pt; font-size: 9.0000pt; mso-font-kerning: 1.0000pt;"&gt;&amp;nbsp;&lt;/span&gt;&lt;span style="mso-spacerun: 'yes'; font-family: 'Times New Roman'; mso-fareast-font-family: 宋体; letter-spacing: -0.1000pt; font-size: 9.0000pt; mso-font-kerning: 1.0000pt;"&gt;the&lt;/span&gt;&lt;span style="mso-spacerun: 'yes'; font-family: 'Times New Roman'; mso-fareast-font-family: 宋体; letter-spacing: -0.0500pt; font-size: 9.0000pt; mso-font-kerning: 1.0000pt;"&gt;&amp;nbsp;&lt;/span&gt;&lt;span style="mso-spacerun: 'yes'; font-family: 'Times New Roman'; mso-fareast-font-family: 宋体; letter-spacing: -0.1000pt; mso-ansi-font-weight: bold; font-size: 9.0000pt; mso-font-kerning: 1.0000pt;"&gt;Employee&lt;/span&gt;&lt;span style="mso-spacerun: 'yes'; font-family: 'Times New Roman'; mso-fareast-font-family: 宋体; letter-spacing: -0.4500pt; mso-ansi-font-weight: bold; font-size: 9.0000pt; mso-font-kerning: 1.0000pt;"&gt;&amp;nbsp;&lt;/span&gt;&lt;span style="mso-spacerun: 'yes'; font-family: 'Times New Roman'; mso-fareast-font-family: 宋体; letter-spacing: -0.1000pt; mso-ansi-font-weight: bold; font-size: 9.0000pt; mso-font-kerning: 1.0000pt;"&gt;of&lt;/span&gt;&lt;span style="mso-spacerun: 'yes'; font-family: 'Times New Roman'; mso-fareast-font-family: 宋体; letter-spacing: -0.2500pt; mso-ansi-font-weight: bold; font-size: 9.0000pt; mso-font-kerning: 1.0000pt;"&gt;&amp;nbsp;&lt;/span&gt;&lt;span style="mso-spacerun: 'yes'; font-family: 'Times New Roman'; mso-fareast-font-family: 宋体; letter-spacing: -0.1000pt; mso-ansi-font-weight: bold; font-size: 9.0000pt; mso-font-kerning: 1.0000pt;"&gt;the&lt;/span&gt;&lt;span style="mso-spacerun: 'yes'; font-family: 'Times New Roman'; mso-fareast-font-family: 宋体; letter-spacing: -0.2500pt; mso-ansi-font-weight: bold; font-size: 9.0000pt; mso-font-kerning: 1.0000pt;"&gt;&amp;nbsp;&lt;/span&gt;&lt;span style="mso-spacerun: 'yes'; font-family: 'Times New Roman'; mso-fareast-font-family: 宋体; letter-spacing: -0.1000pt; mso-ansi-font-weight: bold; font-size: 9.0000pt; mso-font-kerning: 1.0000pt;"&gt;Quarter&lt;/span&gt;&lt;span style="mso-spacerun: 'yes'; font-family: 'Times New Roman'; mso-fareast-font-family: 宋体; letter-spacing: -0.4000pt; mso-ansi-font-weight: bold; font-size: 9.0000pt; mso-font-kerning: 1.0000pt;"&gt;&amp;nbsp;&lt;/span&gt;&lt;span style="mso-spacerun: 'yes'; font-family: 'Times New Roman'; mso-fareast-font-family: 宋体; letter-spacing: -0.1000pt; font-size: 9.0000pt; mso-font-kerning: 1.0000pt;"&gt;and&lt;/span&gt;&lt;span style="mso-spacerun: 'yes'; font-family: 'Times New Roman'; mso-fareast-font-family: 宋体; letter-spacing: -0.2500pt; font-size: 9.0000pt; mso-font-kerning: 1.0000pt;"&gt;&amp;nbsp;&lt;/span&gt;&lt;span style="mso-spacerun: 'yes'; font-family: 'Times New Roman'; mso-fareast-font-family: 宋体; letter-spacing: -0.1000pt; font-size: 9.0000pt; mso-font-kerning: 1.0000pt;"&gt;a&lt;/span&gt;&lt;span style="mso-spacerun: 'yes'; font-family: 'Times New Roman'; mso-fareast-font-family: 宋体; letter-spacing: -0.4000pt; font-size: 9.0000pt; mso-font-kerning: 1.0000pt;"&gt;&amp;nbsp;&lt;/span&gt;&lt;span style="mso-spacerun: 'yes'; font-family: 'Times New Roman'; mso-fareast-font-family: 宋体; letter-spacing: -0.1000pt; mso-ansi-font-weight: bold; font-size: 9.0000pt; mso-font-kerning: 1.0000pt;"&gt;Bonus&lt;/span&gt;&lt;span style="mso-spacerun: 'yes'; font-family: 'Times New Roman'; mso-fareast-font-family: 宋体; letter-spacing: -0.2500pt; mso-ansi-font-weight: bold; font-size: 9.0000pt; mso-font-kerning: 1.0000pt;"&gt;&amp;nbsp;&lt;/span&gt;&lt;span style="mso-spacerun: 'yes'; font-family: 'Times New Roman'; mso-fareast-font-family: 宋体; letter-spacing: -0.1000pt; font-size: 9.0000pt; mso-font-kerning: 1.0000pt;"&gt;in&lt;/span&gt;&lt;span style="mso-spacerun: 'yes'; font-family: 'Times New Roman'; mso-fareast-font-family: 宋体; letter-spacing: -0.4000pt; font-size: 9.0000pt; mso-font-kerning: 1.0000pt;"&gt;&amp;nbsp;&lt;/span&gt;&lt;span style="mso-spacerun: 'yes'; font-family: 'Times New Roman'; mso-fareast-font-family: 宋体; letter-spacing: -0.1000pt; font-size: 9.0000pt; mso-font-kerning: 1.0000pt;"&gt;the&lt;/span&gt;&lt;span style="mso-spacerun: 'yes'; font-family: 'Times New Roman'; mso-fareast-font-family: 宋体; letter-spacing: -0.2500pt; font-size: 9.0000pt; mso-font-kerning: 1.0000pt;"&gt;&amp;nbsp;&lt;/span&gt;&lt;span style="mso-spacerun: 'yes'; font-family: 'Times New Roman'; mso-fareast-font-family: 宋体; letter-spacing: -0.1000pt; mso-ansi-font-weight: bold; font-size: 9.0000pt; mso-font-kerning: 1.0000pt;"&gt;First&lt;/span&gt;&lt;span style="mso-spacerun: 'yes'; font-family: 'Times New Roman'; mso-fareast-font-family: 宋体; letter-spacing: -0.4000pt; mso-ansi-font-weight: bold; font-size: 9.0000pt; mso-font-kerning: 1.0000pt;"&gt;&amp;nbsp;&lt;/span&gt;&lt;span style="mso-spacerun: 'yes'; font-family: 'Times New Roman'; mso-fareast-font-family: 宋体; letter-spacing: -0.1000pt; mso-ansi-font-weight: bold; font-size: 9.0000pt; mso-font-kerning: 1.0000pt;"&gt;Quarter&lt;/span&gt;&lt;span style="mso-spacerun: 'yes'; font-family: 'Times New Roman'; mso-fareast-font-family: 宋体; letter-spacing: -0.4000pt; mso-ansi-font-weight: bold; font-size: 9.0000pt; mso-font-kerning: 1.0000pt;"&gt;&amp;nbsp;&lt;/span&gt;&lt;span style="mso-spacerun: 'yes'; font-family: 'Times New Roman'; mso-fareast-font-family: 宋体; letter-spacing: -0.1000pt; mso-ansi-font-weight: bold; font-size: 9.0000pt; mso-font-kerning: 1.0000pt;"&gt;of&lt;/span&gt;&lt;span style="mso-spacerun: 'yes'; font-family: 'Times New Roman'; mso-fareast-font-family: 宋体; letter-spacing: -0.4500pt; mso-ansi-font-weight: bold; font-size: 9.0000pt; mso-font-kerning: 1.0000pt;"&gt;&amp;nbsp;&lt;/span&gt;&lt;span style="mso-spacerun: 'yes'; font-family: 'Times New Roman'; mso-fareast-font-family: 宋体; letter-spacing: -0.1000pt; mso-ansi-font-weight: bold; font-size: 9.0000pt; mso-font-kerning: 1.0000pt;"&gt;2020&lt;/span&gt;&lt;span style="mso-spacerun: 'yes'; font-family: 'Times New Roman'; mso-fareast-font-family: 宋体; letter-spacing: -0.1000pt; font-size: 9.0000pt; mso-font-kerning: 1.0000pt;"&gt;.&lt;/span&gt;&lt;/p&gt;
&lt;p class="MsoNormal"&gt;&amp;nbsp;&lt;/p&gt;</t>
  </si>
  <si>
    <t>Social Science,SPSS,AMOSS,MS Office,VosViewer</t>
  </si>
  <si>
    <t>18-Feb-26 02:18 PM</t>
  </si>
  <si>
    <t>Prasomee Sikdar</t>
  </si>
  <si>
    <t>prasomee.sikdar@gmail.com</t>
  </si>
  <si>
    <t>21-Feb-1991</t>
  </si>
  <si>
    <t>English,Hindi,Bengali</t>
  </si>
  <si>
    <t>Prabal Sikdar</t>
  </si>
  <si>
    <t>Tower-34, Flat-6G, Genexx Valley, D.H. Road, Joka, Kolkata 700104</t>
  </si>
  <si>
    <t>St. Teresa' Secondary School</t>
  </si>
  <si>
    <t>ICSE Kolkata</t>
  </si>
  <si>
    <t>English,HINDI,Physics,Chemistry,Biology,Computer Applications,HCG,Mathematics,EVE</t>
  </si>
  <si>
    <t>St. Thomas Girls' School</t>
  </si>
  <si>
    <t>ISC Kolkata</t>
  </si>
  <si>
    <t>English,Hindi,Mathematics,Physics,Chemistry,Biology,EVE</t>
  </si>
  <si>
    <t>West Bengal University of Technology</t>
  </si>
  <si>
    <t>St. Thomas College of Engineering and Technology</t>
  </si>
  <si>
    <t>Information Technology</t>
  </si>
  <si>
    <t>Symbiosis International University</t>
  </si>
  <si>
    <t>SCMHRD, Pune</t>
  </si>
  <si>
    <t>OB,HRM</t>
  </si>
  <si>
    <t>MBA (in HR)</t>
  </si>
  <si>
    <t>HR</t>
  </si>
  <si>
    <t>OB-HRM</t>
  </si>
  <si>
    <t xml:space="preserve">Institute of Rural Management Anand </t>
  </si>
  <si>
    <t>&lt;p&gt;My academic and professional journey is marked by consistent scholastic performance, research engagement, and institutional contribution. I received scholarships from Bharat Petroleum Corporation Limited for academic excellence, including recognition for scoring above 90% in Hindi. I have presented research at multiple national and international conferences and published work on social enterprises and the future of work. I currently serve as Assistant Professor (Senior Scale), contributing to curriculum leadership, quality assurance, and student development initiatives. My doctoral research in rural management further reflects my commitment to sustainable development, human-centric organizations, and meaningful academic impact and sustained contribution to society and education.&lt;/p&gt;</t>
  </si>
  <si>
    <t>MS office</t>
  </si>
  <si>
    <t>18-Feb-26 03:18 PM</t>
  </si>
  <si>
    <t>Shubham Atmaram Narawade</t>
  </si>
  <si>
    <t>shubhamn2616@gmail.com</t>
  </si>
  <si>
    <t>12-Oct-1996</t>
  </si>
  <si>
    <t>Marathi,Hindi</t>
  </si>
  <si>
    <t>Atmaram Narawade</t>
  </si>
  <si>
    <t>Dnyanai Niwas, Near Dutta Mandir, Kadamwada, Navalakh Umbre, Mawal, Pune 410507</t>
  </si>
  <si>
    <t>Adarsh Vidya Mandir</t>
  </si>
  <si>
    <t>Maharashtra State Board of Secondary and Higher Secondary Education, Talegaon Dabhade/Maharashtra</t>
  </si>
  <si>
    <t>Science</t>
  </si>
  <si>
    <t>Indrayani Mahavidyalay</t>
  </si>
  <si>
    <t>Savitribai Phule Pune University</t>
  </si>
  <si>
    <t>Sir Parshurambhau College, Pune/Maharashtra</t>
  </si>
  <si>
    <t>Mathematics</t>
  </si>
  <si>
    <t>B.Sc.</t>
  </si>
  <si>
    <t>National Institute of Technology</t>
  </si>
  <si>
    <t>National Institute of Technology, Imphal/Manipur</t>
  </si>
  <si>
    <t>M.Sc.</t>
  </si>
  <si>
    <t>Birla Institute of Technology and Science</t>
  </si>
  <si>
    <t>Birla Institute of Technology and Science, Hyderabad Campus, Hyderabad/Telangana</t>
  </si>
  <si>
    <t>Cosmology and Relativity</t>
  </si>
  <si>
    <t>Birla Institute of Technology and Science, Hyderabad Campus</t>
  </si>
  <si>
    <t>&lt;p&gt;I have visited Hiroshima Univeristy as a Special Research Student during the period 04 January, 2024 to 29 February, 2024 through JASSO Fellowship.&lt;/p&gt;</t>
  </si>
  <si>
    <t>&lt;p&gt;I have qualified for national level competative examinations including, IIT-JAM 2017, CSIR-NET 2019 and GATE 2019.&lt;/p&gt;</t>
  </si>
  <si>
    <t>Latex, Mathematica,MS Office,Python</t>
  </si>
  <si>
    <t>18-Feb-26 03:35 PM</t>
  </si>
  <si>
    <t>NUP-vacancy-001</t>
  </si>
  <si>
    <t>School of Construction</t>
  </si>
  <si>
    <t>Construction Technology &amp; Management</t>
  </si>
  <si>
    <t>Sathishraj M</t>
  </si>
  <si>
    <t>satcivilphd15@gmail.com</t>
  </si>
  <si>
    <t>15-Apr-1988</t>
  </si>
  <si>
    <t>Tamil,English</t>
  </si>
  <si>
    <t>Mani R</t>
  </si>
  <si>
    <t>Vishveshwarya Complex, Department of Civil Engineering, NIT Goa, Goa.
Ranipet, Tamil Nadu.</t>
  </si>
  <si>
    <t>Sri Ramakrishna BHEL Higher Secondary School</t>
  </si>
  <si>
    <t>Ranipet, Tamil Nadu</t>
  </si>
  <si>
    <t>Maths,Science,Social Science</t>
  </si>
  <si>
    <t xml:space="preserve">Mathematics,Physics,Chemistry,Biology </t>
  </si>
  <si>
    <t>Anna University Chennai</t>
  </si>
  <si>
    <t>St. Peter's Engineering College Chennai, Tamil Nadu</t>
  </si>
  <si>
    <t>Civil Engineering</t>
  </si>
  <si>
    <t>NIT Warangal</t>
  </si>
  <si>
    <t>Advanced Construction Materials, Project Management in Construction,Construction Economics, Human Resources Management in Construction</t>
  </si>
  <si>
    <t>Concrete Technology/Geopolymer Concrete</t>
  </si>
  <si>
    <t>IIT Guwahati</t>
  </si>
  <si>
    <t>&lt;p class="MsoListParagraph" style="text-align: justify; text-indent: -17.85pt; mso-list: l0 level1 lfo1; margin: 0cm 0cm 6.0pt 7.35pt;"&gt;&lt;!-- [if !supportLists]--&gt;&lt;span lang="EN-US" style="font-family: 'Times New Roman',serif; mso-fareast-font-family: 'Times New Roman'; mso-ansi-language: EN-US; mso-bidi-font-weight: bold;"&gt;&lt;span style="mso-list: Ignore;"&gt;1.&lt;span style="font: 7.0pt 'Times New Roman';"&gt; &amp;nbsp;&lt;/span&gt;&lt;/span&gt;&lt;/span&gt;&lt;span style="font-family: 'Times New Roman',serif;"&gt;Received the &lt;strong style="mso-bidi-font-weight: normal;"&gt;&lt;span style="color: #002060;"&gt;Springer&lt;/span&gt;&lt;/strong&gt;&lt;span style="color: #002060;"&gt; &lt;strong&gt;Publication&lt;/strong&gt; &lt;strong style="mso-bidi-font-weight: normal;"&gt;Best Paper Award&lt;/strong&gt;&lt;/span&gt; for research paper entitled &amp;ldquo;&lt;strong&gt;A study on compressive strength and corrosion behaviour of reinforcing steel in chloride contaminated fly ash based geopolymer concrete&lt;/strong&gt;.&amp;rdquo; in the &lt;strong&gt;10&lt;sup&gt;th&lt;/sup&gt; Structural Engineering Convention&lt;/strong&gt; held at Department of Civil Engineering, Council for Science and Industrial Research - Structural Engineering Research Centre &lt;strong&gt;(CSIR-SERC)&lt;/strong&gt;, Taramani, Chennai on 26&lt;sup&gt;th&lt;/sup&gt; December, 2016.&lt;/span&gt;&lt;/p&gt;
&lt;p class="MsoListParagraph" style="text-align: justify; text-indent: -17.85pt; mso-list: l0 level1 lfo1; margin: 0cm 0cm 6.0pt 7.35pt;"&gt;&lt;!-- [if !supportLists]--&gt;&lt;span lang="EN-US" style="font-family: 'Times New Roman',serif; mso-fareast-font-family: 'Times New Roman'; color: #002060; mso-ansi-language: EN-US; mso-bidi-font-weight: bold;"&gt;&lt;span style="mso-list: Ignore;"&gt;2.&lt;span style="font: 7.0pt 'Times New Roman';"&gt;&amp;nbsp;&amp;nbsp;&amp;nbsp;&amp;nbsp; &lt;/span&gt;&lt;/span&gt;&lt;/span&gt;&lt;!--[endif]--&gt;&lt;strong style="mso-bidi-font-weight: normal;"&gt;&lt;span style="font-family: 'Times New Roman',serif; color: #002060;"&gt;GATE &lt;span style="mso-bidi-font-weight: bold;"&gt;Qualified - AIR&lt;/span&gt; : 1727&lt;/span&gt;&lt;/strong&gt;&lt;/p&gt;</t>
  </si>
  <si>
    <t>MS Office,MS Project,Primavera</t>
  </si>
  <si>
    <t>18-Feb-26 05:37 PM</t>
  </si>
  <si>
    <t>NUP-vacancy-034</t>
  </si>
  <si>
    <t>Associate Professor</t>
  </si>
  <si>
    <t>Financial Management &amp; Accounting</t>
  </si>
  <si>
    <t>Srikanth P</t>
  </si>
  <si>
    <t>psrikanth2011@gmail.com</t>
  </si>
  <si>
    <t>23-Apr-1971</t>
  </si>
  <si>
    <t>English, Tamil</t>
  </si>
  <si>
    <t>S Parthasarathy</t>
  </si>
  <si>
    <t>Tumkur Road</t>
  </si>
  <si>
    <t>Nightingale Matriculation School</t>
  </si>
  <si>
    <t>Matriculation, Chennai / TamilNadu</t>
  </si>
  <si>
    <t>Maths, science</t>
  </si>
  <si>
    <t>Karnataka sangha Higher secondary School</t>
  </si>
  <si>
    <t>TamilNadu State Board</t>
  </si>
  <si>
    <t>maths, physics</t>
  </si>
  <si>
    <t>Madras University</t>
  </si>
  <si>
    <t>Loyola College, Chennai</t>
  </si>
  <si>
    <t>Physics</t>
  </si>
  <si>
    <t>BSc</t>
  </si>
  <si>
    <t>Bharathidasan Institute of Management</t>
  </si>
  <si>
    <t>BIM, Trichy, TamilNadu</t>
  </si>
  <si>
    <t>Finance</t>
  </si>
  <si>
    <t>MBA</t>
  </si>
  <si>
    <t>Management, Finance</t>
  </si>
  <si>
    <t>Loyola Institute of Business Administration, Chennai</t>
  </si>
  <si>
    <t>NA</t>
  </si>
  <si>
    <t>NUP-vacancy-043</t>
  </si>
  <si>
    <t>Transportation Management</t>
  </si>
  <si>
    <t>Dipali Lavkumar Patil</t>
  </si>
  <si>
    <t>er.patildipali@gmail.com</t>
  </si>
  <si>
    <t>01-Jun-1992</t>
  </si>
  <si>
    <t>Marathi,hindi</t>
  </si>
  <si>
    <t>Lavkumar</t>
  </si>
  <si>
    <t xml:space="preserve"> Pimple Nilakh, Aundh Camp, Pune 
</t>
  </si>
  <si>
    <t>Nav Krishna Valley School</t>
  </si>
  <si>
    <t>Maharashtra</t>
  </si>
  <si>
    <t>Science , Math</t>
  </si>
  <si>
    <t xml:space="preserve">Civil Engineering </t>
  </si>
  <si>
    <t>Walchand College of Engineering Sangli</t>
  </si>
  <si>
    <t>Shivaji University Kolhapur</t>
  </si>
  <si>
    <t xml:space="preserve">Dr. J. J. Magdum College of Engineering  </t>
  </si>
  <si>
    <t xml:space="preserve">Pune University </t>
  </si>
  <si>
    <t>ICOER PUne</t>
  </si>
  <si>
    <t xml:space="preserve">Construction Management </t>
  </si>
  <si>
    <t xml:space="preserve">Civil Engineering- Transportation Engineering </t>
  </si>
  <si>
    <t>COEP Technological University ,Pune</t>
  </si>
  <si>
    <t xml:space="preserve">&lt;table class="MsoTableGrid" style="margin-left: 36.0pt; border-collapse: collapse; border: none; mso-border-alt: solid windowtext .5pt; mso-yfti-tbllook: 1184; mso-padding-alt: 0cm 5.4pt 0cm 5.4pt;" border="1" cellspacing="0" cellpadding="0"&gt;
&lt;tbody&gt;
&lt;tr </t>
  </si>
  <si>
    <t>&lt;p class="MsoListParagraph" style="margin-left: 50.2pt; mso-add-space: auto; text-indent: -18.0pt; mso-list: l0 level1 lfo1;"&gt;&lt;!-- [if !supportLists]--&gt;&lt;strong&gt;&lt;em&gt;&lt;span style="font-size: 12.0pt; line-height: 107%; font-family: 'Times New Roman',serif; mso-fareast-font-family: 'Times New Roman';"&gt;&lt;span style="mso-list: Ignore;"&gt;1.&lt;span style="font: 7.0pt 'Times New Roman';"&gt;&amp;nbsp;&amp;nbsp;&amp;nbsp;&amp;nbsp; &lt;/span&gt;&lt;/span&gt;&lt;/span&gt;&lt;/em&gt;&lt;/strong&gt;&lt;!--[endif]--&gt;&lt;strong&gt;&lt;em&gt;&lt;span style="font-size: 12.0pt; line-height: 107%; font-family: 'Times New Roman',serif;"&gt;Best Technical Paper Award in the International Conference on Climate-resilient Construction and Building Materials (ICCRCBM 2023) organized by NITK, Surthkal, Karnataka. &lt;/span&gt;&lt;/em&gt;&lt;/strong&gt;&lt;/p&gt;
&lt;p class="MsoListParagraphCxSpLast" style="margin-left: 50.2pt; mso-add-space: auto; text-indent: -18.0pt; mso-list: l0 level1 lfo1;"&gt;&lt;!-- [if !supportLists]--&gt;&lt;strong&gt;&lt;em&gt;&lt;span style="font-size: 12.0pt; line-height: 107%; font-family: 'Times New Roman',serif; mso-fareast-font-family: 'Times New Roman';"&gt;&lt;span style="mso-list: Ignore;"&gt;2.&lt;span style="font: 7.0pt 'Times New Roman';"&gt;&amp;nbsp;&amp;nbsp;&amp;nbsp;&amp;nbsp; &lt;/span&gt;&lt;/span&gt;&lt;/span&gt;&lt;/em&gt;&lt;/strong&gt;&lt;!--[endif]--&gt;&lt;strong&gt;&lt;em&gt;&lt;span style="font-size: 12.0pt; line-height: 107%; font-family: 'Times New Roman',serif;"&gt;Best Technical Paper Award in the Second International Conference on Construction Materials and Structures (ICCMS 2022) organized by NITK, Calicut, Kerala.&lt;/span&gt;&lt;/em&gt;&lt;/strong&gt;&lt;/p&gt;
&lt;p class="MsoListParagraphCxSpLast" style="margin-left: 50.2pt; mso-add-space: auto; text-indent: -18.0pt; mso-list: l0 level1 lfo1;"&gt;&lt;!-- [if !supportLists]--&gt;&lt;strong&gt;&lt;em&gt;&lt;span style="font-size: 12.0pt; line-height: 107%; font-family: 'Times New Roman',serif; mso-fareast-font-family: 'Times New Roman';"&gt;&lt;span style="mso-list: Ignore;"&gt;3.&lt;span style="font: 7.0pt 'Times New Roman';"&gt;&amp;nbsp;&amp;nbsp;&amp;nbsp;&amp;nbsp; &lt;/span&gt;&lt;/span&gt;&lt;/span&gt;&lt;/em&gt;&lt;/strong&gt;&lt;!--[endif]--&gt;&lt;strong&gt;&lt;em&gt;&lt;span style="font-size: 12.0pt; line-height: 107%; font-family: 'Times New Roman',serif;"&gt;Selection of MTech Students Project for Late M.B Gharpury Prize for Innovative Project by Civil Engineering Students PG Level for the Year 2020-21&lt;/span&gt;&lt;/em&gt;&lt;/strong&gt;&lt;/p&gt;
&lt;p class="MsoListParagraphCxSpLast" style="margin-left: 50.2pt; mso-add-space: auto;"&gt;&lt;strong&gt;&lt;em&gt;&lt;span style="font-size: 12.0pt; line-height: 107%; font-family: 'Times New Roman',serif;"&gt;Title of Project &amp;ndash; COVID-19 Assessment of Economic and schedule delay impact in Indian construction Industry using a regression method&lt;/span&gt;&lt;/em&gt;&lt;/strong&gt;&lt;/p&gt;
&lt;p class="MsoListParagraph" style="margin-left: 50.2pt; mso-add-space: auto;"&gt;&lt;strong&gt;&lt;em&gt;&lt;u&gt;&lt;span style="font-size: 12.0pt; line-height: 107%; font-family: 'Times New Roman',serif;"&gt;&lt;span style="text-decoration: none;"&gt;&amp;nbsp;&lt;/span&gt;&lt;/span&gt;&lt;/u&gt;&lt;/em&gt;&lt;/strong&gt;&lt;/p&gt;</t>
  </si>
  <si>
    <t xml:space="preserve">Auto Cad, MS Office </t>
  </si>
  <si>
    <t>18-Feb-26 06:33 PM</t>
  </si>
  <si>
    <t>18-Feb-26 06:36 PM</t>
  </si>
  <si>
    <t>NUP-vacancy-006</t>
  </si>
  <si>
    <t>Sustainable Construction Management</t>
  </si>
  <si>
    <t>18-Feb-26 06:39 PM</t>
  </si>
  <si>
    <t>NUP-vacancy-003</t>
  </si>
  <si>
    <t>Construction Project Planning &amp; Scheduling</t>
  </si>
  <si>
    <t>NUP-vacancy-038</t>
  </si>
  <si>
    <t>Sanjeev Bhatnagar Sanjeev Bhatnagar</t>
  </si>
  <si>
    <t>sanjeevbhatnagar2016@gmail.com</t>
  </si>
  <si>
    <t>01-Jul-1962</t>
  </si>
  <si>
    <t>English,unjabi</t>
  </si>
  <si>
    <t>Late Mr.N.S. Bhatnagar</t>
  </si>
  <si>
    <t>1003,T-7,
Unitech Horizon, sector                           PI-2</t>
  </si>
  <si>
    <t>Govt Boys Senior Secondary school</t>
  </si>
  <si>
    <t>CBSE Delhi</t>
  </si>
  <si>
    <t>eng, hindi, science, social science</t>
  </si>
  <si>
    <t>Govt Boys senior secondary school</t>
  </si>
  <si>
    <t>CBSSE, DELHI</t>
  </si>
  <si>
    <t>COMMERCE</t>
  </si>
  <si>
    <t>PGDBM</t>
  </si>
  <si>
    <t>RAJENDRA PRASAD INSTITUTE OF MANAGMENT</t>
  </si>
  <si>
    <t>MANAGEMENT</t>
  </si>
  <si>
    <t xml:space="preserve">DELHI UNIVERSITY  </t>
  </si>
  <si>
    <t>MOTILAL NEHRU COLLEGE, DLEHI</t>
  </si>
  <si>
    <t>SIKKIM MANIPAL UNIVERSITY</t>
  </si>
  <si>
    <t>NEW DELHI</t>
  </si>
  <si>
    <t xml:space="preserve">HR </t>
  </si>
  <si>
    <t>HUMAN RESOURCE MANAGEMENT</t>
  </si>
  <si>
    <t>MADURAI UNIVERSITY</t>
  </si>
  <si>
    <t>EXTERNAL</t>
  </si>
  <si>
    <t>LABOUR LAWS AND ADMINISTRATIVE LAWS</t>
  </si>
  <si>
    <t>MS OFFICE</t>
  </si>
  <si>
    <t>18-Feb-26 07:07 PM</t>
  </si>
  <si>
    <t>Aditya Laghate</t>
  </si>
  <si>
    <t>253aditya@gmail.com</t>
  </si>
  <si>
    <t>25-Mar-1995</t>
  </si>
  <si>
    <t>Mileen Laghate</t>
  </si>
  <si>
    <t>502, Coral palace, Bicholi hapsi, Indore, Madhya pradesh</t>
  </si>
  <si>
    <t>S.I.C.A. S.S. School</t>
  </si>
  <si>
    <t>C.B.S.E. Indore, Madhya Pradesh</t>
  </si>
  <si>
    <t>Physics,Chemistry</t>
  </si>
  <si>
    <t>R.G.P.V. Bhopal</t>
  </si>
  <si>
    <t>Medicaps Institute of Science and Technology,  Indore, Madhya Pradesh</t>
  </si>
  <si>
    <t xml:space="preserve">Maharashtra Institute of Technology,  Pune </t>
  </si>
  <si>
    <t>Structural Engineering, Earthquake Engineering</t>
  </si>
  <si>
    <t xml:space="preserve">Sardar Vallabhbhai National Institute of  Technology, Surat </t>
  </si>
  <si>
    <t>&lt;ul&gt;
&lt;li&gt;Training in Stadd Pro software.&lt;/li&gt;
&lt;/ul&gt;
&lt;p&gt;&amp;nbsp;&lt;/p&gt;</t>
  </si>
  <si>
    <t>&lt;ul&gt;
&lt;li&gt;Won two Best Paper Awards at the International Conference on Recent Advances in Structural Engineering, RAISE 2024.&lt;/li&gt;
&lt;li&gt;Served as senior educator mentor at Rang Dey Zindagi, a non-profit organization focused on youth development and social initiatives (2012-2017).&lt;/li&gt;
&lt;li&gt;Completed the Photography Foundation Course, with an &amp;lsquo;A&amp;rsquo; grade, at the Lifestyle Institute of Photography, Pune.&amp;nbsp;&lt;/li&gt;
&lt;/ul&gt;</t>
  </si>
  <si>
    <t xml:space="preserve">Perform-3D, ETABS, SAP2000, STAAD Pro V8i </t>
  </si>
  <si>
    <t>18-Feb-26 07:39 PM</t>
  </si>
  <si>
    <t xml:space="preserve">Narendra  Singh  Bohra </t>
  </si>
  <si>
    <t>nsbohra7@gmail.com</t>
  </si>
  <si>
    <t>07-Jul-1981</t>
  </si>
  <si>
    <t>Vijay Singh Bohra</t>
  </si>
  <si>
    <t xml:space="preserve">21/1 Sangam Vihar Near Balliwala Chowk GMS Road Dehradun Uttarakhand India </t>
  </si>
  <si>
    <t xml:space="preserve">Government Inter Collage Bankot </t>
  </si>
  <si>
    <t xml:space="preserve">Pithoragarh/Uttarakhand </t>
  </si>
  <si>
    <t>Hindi, English</t>
  </si>
  <si>
    <t>Physics, chemistry, Mathematics</t>
  </si>
  <si>
    <t xml:space="preserve">MJP Rohilkhnad University </t>
  </si>
  <si>
    <t>Bareilly Collage Bareilly /UP</t>
  </si>
  <si>
    <t>Commerce , Business</t>
  </si>
  <si>
    <t xml:space="preserve">B.Com </t>
  </si>
  <si>
    <t xml:space="preserve">UP Technical University </t>
  </si>
  <si>
    <t>Rakashpal Bahadur Management Institute Bareilly / UP</t>
  </si>
  <si>
    <t>Finance, Accounting,Project Management</t>
  </si>
  <si>
    <t xml:space="preserve">Kumaun University Nainital </t>
  </si>
  <si>
    <t>&lt;ol&gt;
&lt;li class="MsoNormal" style="line-height: 150%; text-align: left;"&gt;NPTEL online Certification on &amp;ldquo;Behavioral and Personal Finance&amp;rdquo; from Indian Institute of Technology Kharagpur&lt;/li&gt;
&lt;li class="MsoNormal" style="line-height: 150%; text-ali</t>
  </si>
  <si>
    <t>&lt;ol&gt;
&lt;li&gt;Qualified UGC NET in Management in 2012&lt;/li&gt;
&lt;li&gt;Secure publications in Reputed journals&amp;nbsp;&lt;/li&gt;
&lt;li&gt;Secure Projects Grants&amp;nbsp;&lt;/li&gt;
&lt;li&gt;Asoccaite with reputed organizations like SEBI, NISM, CDSL, NSE and BSE as trainer/resource person fron 2016 onwards&amp;nbsp;&lt;/li&gt;
&lt;li&gt;Efective execuations of academic administartions works like Head of Department, Professor In Charge for various programs and professor in charge for various affiliations and accreditations&lt;/li&gt;
&lt;/ol&gt;</t>
  </si>
  <si>
    <t xml:space="preserve">MS Office </t>
  </si>
  <si>
    <t>18-Feb-26 07:48 PM</t>
  </si>
  <si>
    <t>Deepali Bhalchandra Patange</t>
  </si>
  <si>
    <t>dipaalipuekar@gmail.com</t>
  </si>
  <si>
    <t>16-Aug-1975</t>
  </si>
  <si>
    <t>English, Marathi</t>
  </si>
  <si>
    <t>Mr.Nilesh Pulekar</t>
  </si>
  <si>
    <t xml:space="preserve">C 19,502, Little Earth, Kolte Patil, Dehu Road, Pune </t>
  </si>
  <si>
    <t>Air India Modern School</t>
  </si>
  <si>
    <t xml:space="preserve">SSC Mumbai </t>
  </si>
  <si>
    <t>English, Hindi Marathi,Social Sciences</t>
  </si>
  <si>
    <t>HSC	Chetana College</t>
  </si>
  <si>
    <t>Mumbai Maharashtra</t>
  </si>
  <si>
    <t>Banking</t>
  </si>
  <si>
    <t>Diploma in Business Management</t>
  </si>
  <si>
    <t>Chetana Institute of Management</t>
  </si>
  <si>
    <t>Human Resources</t>
  </si>
  <si>
    <t xml:space="preserve">D G Ruparel College </t>
  </si>
  <si>
    <t>Accounts</t>
  </si>
  <si>
    <t>MHRDM</t>
  </si>
  <si>
    <t>MET Institute, Bandra Mumbai Maharashtra</t>
  </si>
  <si>
    <t>The Great Maratha Warrior Chhatrapati Shivaji Maharaj- A study on Transformational Leadership and Institution Building</t>
  </si>
  <si>
    <t>Ph.D, SNDT Women’s University</t>
  </si>
  <si>
    <t>&lt;p&gt;CEISM Simulation Programme&amp;nbsp;&amp;nbsp;&lt;/p&gt;
&lt;p&gt;Case Study Writing - IIM Ahemdabad&lt;/p&gt;
&lt;p&gt;&lt;span lang="EN-US" style="font-size: 12pt; text-align: justify; text-indent: -24px; line-height: 24px; font-family: 'Times New Roman', serif; color: #002060;"&gt;&lt;span</t>
  </si>
  <si>
    <t>&lt;p class="MsoListParagraph" style="text-align: justify; text-indent: -18.0pt; line-height: 150%; mso-list: l0 level1 lfo1;"&gt;&lt;!-- [if !supportLists]--&gt;&lt;span lang="EN-US" style="font-size: 12.0pt; line-height: 150%; font-family: 'Times New Roman',serif; mso-fareast-font-family: 'Times New Roman'; color: #002060;"&gt;&lt;span style="mso-list: Ignore;"&gt;1.&lt;span style="font: 7.0pt 'Times New Roman';"&gt;&amp;nbsp;&amp;nbsp;&amp;nbsp;&amp;nbsp; &lt;/span&gt;&lt;/span&gt;&lt;/span&gt;&lt;!--[endif]--&gt;&lt;span lang="EN-US" style="font-size: 12.0pt; line-height: 150%; font-family: 'Times New Roman',serif; color: #002060;"&gt;Selected for the Harvard Business Program on Maximising your Leadership Potential from Dec 14 to Dec 17, 2015&lt;/span&gt;&lt;/p&gt;
&lt;p class="MsoListParagraphCxSpFirst" style="text-align: justify; text-indent: -18.0pt; line-height: 150%; mso-list: l0 level1 lfo1;"&gt;&lt;!-- [if !supportLists]--&gt;&lt;span lang="EN-US" style="font-size: 12.0pt; line-height: 150%; font-family: 'Times New Roman',serif; mso-fareast-font-family: 'Times New Roman'; color: #002060;"&gt;&lt;span style="mso-list: Ignore;"&gt;1.&lt;span style="font: 7.0pt 'Times New Roman';"&gt;&amp;nbsp;&amp;nbsp;&amp;nbsp;&amp;nbsp; &lt;/span&gt;&lt;/span&gt;&lt;/span&gt;&lt;!--[endif]--&gt;&lt;span lang="EN-US" style="font-size: 12.0pt; line-height: 150%; font-family: 'Times New Roman',serif; color: #002060;"&gt;Certified Career Development Facilitator&lt;/span&gt;&lt;/p&gt;
&lt;p class="MsoListParagraphCxSpLast" style="text-align: justify; text-indent: -18.0pt; line-height: 150%; mso-list: l0 level1 lfo1;"&gt;&lt;!-- [if !supportLists]--&gt;&lt;span lang="EN-US" style="font-size: 12.0pt; line-height: 150%; font-family: 'Times New Roman',serif; mso-fareast-font-family: 'Times New Roman'; color: #002060;"&gt;&lt;span style="mso-list: Ignore;"&gt;2.&lt;span style="font: 7.0pt 'Times New Roman';"&gt;&amp;nbsp; &amp;nbsp;&amp;nbsp;&lt;/span&gt;&lt;/span&gt;&lt;/span&gt;&lt;/p&gt;
&lt;p class="MsoListParagraph" style="text-indent: -18.0pt; line-height: 150%; mso-list: l0 level1 lfo1;"&gt;&lt;!-- [if !supportLists]--&gt;&lt;span lang="EN-US" style="font-size: 12.0pt; line-height: 150%; font-family: 'Times New Roman',serif; mso-fareast-font-family: 'Times New Roman'; color: #002060;"&gt;&lt;span style="mso-list: Ignore;"&gt;1.&lt;span style="font: 7.0pt 'Times New Roman';"&gt;&amp;nbsp;&amp;nbsp;&amp;nbsp;&amp;nbsp; &lt;/span&gt;&lt;/span&gt;&lt;/span&gt;&lt;!--[endif]--&gt;&lt;span lang="EN-US" style="font-size: 12.0pt; line-height: 150%; font-family: 'Times New Roman',serif; color: #002060;"&gt;Awarded by Indian Quality Assurance Cell with ISTD on Quality Excellence in Leadership in 2021&lt;/span&gt;&lt;/p&gt;</t>
  </si>
  <si>
    <t>MS Office</t>
  </si>
  <si>
    <t>18-Feb-26 08:22 PM</t>
  </si>
  <si>
    <t>Dr. Murugappan V</t>
  </si>
  <si>
    <t>murugappan1996@gmail.com</t>
  </si>
  <si>
    <t>08-Apr-1996</t>
  </si>
  <si>
    <t>English, Tamil,Hindi</t>
  </si>
  <si>
    <t>VINAYAGAM A</t>
  </si>
  <si>
    <t>Puducherry</t>
  </si>
  <si>
    <t xml:space="preserve">Poncos Hss </t>
  </si>
  <si>
    <t>State Board,Puducherry</t>
  </si>
  <si>
    <t>Science, Maths,Social</t>
  </si>
  <si>
    <t>ADITYA VIDHYASHRAM RSS PORAIYUR</t>
  </si>
  <si>
    <t>State board, Puducherry</t>
  </si>
  <si>
    <t>Biology, Physics, Chemistry,Maths</t>
  </si>
  <si>
    <t>Pondicherry University</t>
  </si>
  <si>
    <t>Achariya College of Engineering and Technology, Puducherry</t>
  </si>
  <si>
    <t>Puducherry Technological University, Puducherry</t>
  </si>
  <si>
    <t>&lt;p&gt;Elite Certificate in NPTEL Principles of Construction Managemwnt, Sustainable and Life Cycle Analysis&lt;/p&gt;</t>
  </si>
  <si>
    <t>&lt;p&gt;Published 4 scopus indexed journal papers and presented more no of conferences.&amp;nbsp;&lt;/p&gt;</t>
  </si>
  <si>
    <t>18-Feb-26 08:51 PM</t>
  </si>
  <si>
    <t>NUP-vacancy-016</t>
  </si>
  <si>
    <t>Karthiga  Shenbagam  Natarajan</t>
  </si>
  <si>
    <t>karthis47@gmail.com</t>
  </si>
  <si>
    <t>13-Sep-1985</t>
  </si>
  <si>
    <t>English</t>
  </si>
  <si>
    <t>Natarajan M K</t>
  </si>
  <si>
    <t xml:space="preserve">D.No106/5-5 Kodiveri Main Road, Sathyamangalam , Erode District </t>
  </si>
  <si>
    <t>Holy Cross Anglo Indian Girls Higher Secondary School</t>
  </si>
  <si>
    <t>Tuticorin</t>
  </si>
  <si>
    <t xml:space="preserve">English, Maths </t>
  </si>
  <si>
    <t>Maths Computer Science</t>
  </si>
  <si>
    <t>Dr Sivandhi Aditanar Coleleg of Engineering</t>
  </si>
  <si>
    <t>Tiruchendur</t>
  </si>
  <si>
    <t xml:space="preserve">Bannari Amman Institute of Technology </t>
  </si>
  <si>
    <t xml:space="preserve">Sathyamangalam </t>
  </si>
  <si>
    <t>ME in Structural Engineering</t>
  </si>
  <si>
    <t>Civil and Structural Engineering</t>
  </si>
  <si>
    <t>&lt;p&gt;Optimal Design of RCC Structures&lt;/p&gt;</t>
  </si>
  <si>
    <t>&lt;p&gt;NSS Award&amp;nbsp;&lt;/p&gt;</t>
  </si>
  <si>
    <t>Autocad, Sketch up, Revit Architecture, Staadpro V8i,ETABS, ANSYS Civil FEM, ANSYS, Abaqus,MAtlab, python, MS Project</t>
  </si>
  <si>
    <t>18-Feb-26 09:02 PM</t>
  </si>
  <si>
    <t>NUP-vacancy-035</t>
  </si>
  <si>
    <t>Kalyani Singh</t>
  </si>
  <si>
    <t>kalyanisingh0085@gmail.com</t>
  </si>
  <si>
    <t>19-May-1998</t>
  </si>
  <si>
    <t>Hindi</t>
  </si>
  <si>
    <t>Krishna Kumar Singh</t>
  </si>
  <si>
    <t>Flat 110-B,The Groves, Blue Ridge Phase 1,Rajiv Gandhi Infotech Park, Hinjewadi, Pune,411057</t>
  </si>
  <si>
    <t>Ursuline Convent Girls' High School, Ranchi</t>
  </si>
  <si>
    <t>Ranchi/Jharkhand</t>
  </si>
  <si>
    <t>English, Hindi, Science, Mathematics,Social Science,IT</t>
  </si>
  <si>
    <t>Surendranath Centenary School, Ranchi</t>
  </si>
  <si>
    <t>Accountancy,Business Studies,Economics,Mathematics</t>
  </si>
  <si>
    <t>Ranchi University</t>
  </si>
  <si>
    <t>Cost Accounting, Management Accounting, Taxation Laws,Business statistics and Elementary Maths</t>
  </si>
  <si>
    <t>B.Com</t>
  </si>
  <si>
    <t>Marwari College Ranchi</t>
  </si>
  <si>
    <t>Financial Management, Economics</t>
  </si>
  <si>
    <t>M.Com</t>
  </si>
  <si>
    <t>&lt;p&gt;I have passed the UGC NET (University Grants Commission- National Eligibility Test) provided by the National Testing Agency on behalf of the University Grants Commission. UGC NET is a national level test which qualifies individuals to work as an Assist</t>
  </si>
  <si>
    <t>MS Office,MS Excel,MS Powerpoint</t>
  </si>
  <si>
    <t>NUP-vacancy-039</t>
  </si>
  <si>
    <t>Informational Technology</t>
  </si>
  <si>
    <t>Subinoy Banerjee</t>
  </si>
  <si>
    <t>subinoybanerjee@gmail.com</t>
  </si>
  <si>
    <t>01-Apr-1980</t>
  </si>
  <si>
    <t>English, Hindi</t>
  </si>
  <si>
    <t>Late Salil Banerjee</t>
  </si>
  <si>
    <t>Mangolic-4F, 23 Ghosh Para Lane, Baranagar, Kolkata, West Bengal-700036</t>
  </si>
  <si>
    <t>Durgapur AVB High School</t>
  </si>
  <si>
    <t>West Bengal Board of Secondary Education</t>
  </si>
  <si>
    <t xml:space="preserve"> ENG, BENG, HIST, GEO,PhSc ,Lsc</t>
  </si>
  <si>
    <t>Bidhan Chandra Institution</t>
  </si>
  <si>
    <t>West Bengal Council of Higher Secondary Education</t>
  </si>
  <si>
    <t>PHYS, CHEM, MATH, BIOS</t>
  </si>
  <si>
    <t>University of Burdwan</t>
  </si>
  <si>
    <t>Asansol Engineering College, West Bengal</t>
  </si>
  <si>
    <t>Electrical Engineering</t>
  </si>
  <si>
    <t>B.E in Electrical Engineering</t>
  </si>
  <si>
    <t>IIT Kharagpur</t>
  </si>
  <si>
    <t>Vinod Gupta School of Management</t>
  </si>
  <si>
    <t>Information System Management</t>
  </si>
  <si>
    <t>MBA(Executive)</t>
  </si>
  <si>
    <t>Information Systems and Business Analytics (Thesis Submited)</t>
  </si>
  <si>
    <t>Vinod Gupta School of Management, IIT Kharagpur</t>
  </si>
  <si>
    <t>&lt;p&gt;1. Data Science fundamentals (IBM)&lt;/p&gt;
&lt;p&gt;2. Blockchain for managers (IBM)&lt;/p&gt;</t>
  </si>
  <si>
    <t>&lt;p&gt;Employee Excellence Award (IBM)&lt;/p&gt;</t>
  </si>
  <si>
    <t>MS Office, ERP-SAP, Python, PLSEM</t>
  </si>
  <si>
    <t>18-Feb-26 09:51 PM</t>
  </si>
  <si>
    <t>Akhilesh Prasad</t>
  </si>
  <si>
    <t>akhpad@gmail.com</t>
  </si>
  <si>
    <t>01-Mar-1977</t>
  </si>
  <si>
    <t>Ramji Prasad</t>
  </si>
  <si>
    <t>A-702, IRIS, Magarpatta City, Hadapsar, Pune 411013</t>
  </si>
  <si>
    <t>High School Chandaura</t>
  </si>
  <si>
    <t>BSEB Patna</t>
  </si>
  <si>
    <t>Eng,Hin,Social,San</t>
  </si>
  <si>
    <t>K S T College Shalempur, Bihar Sharif</t>
  </si>
  <si>
    <t>BIEC Patna</t>
  </si>
  <si>
    <t>Science,math,English</t>
  </si>
  <si>
    <t>Agricultural and Food Engg</t>
  </si>
  <si>
    <t>B Tech</t>
  </si>
  <si>
    <t>AgFE</t>
  </si>
  <si>
    <t>EDHEC Business School</t>
  </si>
  <si>
    <t>Nice, France</t>
  </si>
  <si>
    <t>GARP</t>
  </si>
  <si>
    <t>S P Jain School of Global Management</t>
  </si>
  <si>
    <t>&lt;p&gt;CQF Certificate in Quantitative Finance, Fitch Learning, UK&lt;br /&gt;FRM Parts I &amp;amp; II, GARP, USA&lt;br /&gt;CFA Levels I &amp;amp; II Passed, CFA Institute, USA&lt;br /&gt;ERM Level I, Institute of Risk Management, UK&lt;br /&gt;MSc Financial Engineering, WorldQuant Univers</t>
  </si>
  <si>
    <t>&lt;p&gt;2001 Proficiency Award for B.Tech. Thesis (AgFE), IIT Kharagpur&lt;br /&gt;2000 First prize, Software Competition, Agricultural Engineering Society, IIT Kharagpur&lt;br /&gt;2014 GMAT Score: 680 out of 800&lt;br /&gt;1997 All India Rank 1860 in IIT-JEE&lt;/p&gt;</t>
  </si>
  <si>
    <t>Python,SQL,C/C++,Data Structure &amp; Algorithms</t>
  </si>
  <si>
    <t>18-Feb-26 10:03 PM</t>
  </si>
  <si>
    <t>Paresh Govind Mirgal</t>
  </si>
  <si>
    <t>mirgalparesh11@gmail.com</t>
  </si>
  <si>
    <t>21-Mar-1991</t>
  </si>
  <si>
    <t>Marathi,Hindi,English,Polish</t>
  </si>
  <si>
    <t>Govind Mirgal</t>
  </si>
  <si>
    <t>Shri Sadguru Krupa, Kherdi Ashok nagar, Chiplun, Ratnagiri, Maharashtra</t>
  </si>
  <si>
    <t>New English School Sati Chiplun</t>
  </si>
  <si>
    <t>Maharashtra State Board of Secondary and Higher Secondary Education, Pune, Maharashtra</t>
  </si>
  <si>
    <t>Science,Maths</t>
  </si>
  <si>
    <t>D B J College Chiplun</t>
  </si>
  <si>
    <t>Physics,Chemistry,Maths</t>
  </si>
  <si>
    <t>Shivaji University Kolhapur, Maharashtra</t>
  </si>
  <si>
    <t>Walchand College of Engineering Sangli, Maharashtra</t>
  </si>
  <si>
    <t>Reinforced Concrete Structures,Steel Structures,Fluid Mechanics,Surveying,Structural Analysis</t>
  </si>
  <si>
    <t>Finite element methods,Structural analysis,Plates and shells,Theory of elasticity</t>
  </si>
  <si>
    <t>Structural Health Monitoring and Retrofitting of Concrete Structures</t>
  </si>
  <si>
    <t>Indian Institute of Technology Bombay Mumbai</t>
  </si>
  <si>
    <t xml:space="preserve">&lt;ul&gt;
&lt;li&gt;&lt;span class="fontstyle0"&gt;&lt;span class="fontstyle0"&gt;&amp;lsquo;Structural Health Monitoring (SHM) and Non-Destructive Testing (NDT) for Composite Structures&amp;rsquo;,&lt;/span&gt;&lt;/span&gt;
&lt;p&gt;&amp;nbsp;&lt;/p&gt;
&lt;span class="fontstyle0"&gt;HISTRATE Training School (Patras, </t>
  </si>
  <si>
    <t>&lt;p&gt;&lt;span class="fontstyle0"&gt;ISNT-IXAR Best Paper Award in R&amp;amp;D Category for the technical paper: Mirgal, P. and Banerjee, S. &amp;ldquo;Acoustic Emission source modelling and classification in reinforced concrete beams&amp;rdquo;, JNDE, ISNT, 18 (21), pp. 15-20, presented at the NDE-2022 Conference on November 21, 2022, Gandhinagar, Gujrat, India.&lt;/span&gt; &lt;/p&gt;</t>
  </si>
  <si>
    <t xml:space="preserve"> COMSOL,MATLAB,STAADPRO,AUTOCAD,ANSYS,PYTHON(basic),ABAQUS,ETABS</t>
  </si>
  <si>
    <t>18-Feb-26 10:12 PM</t>
  </si>
  <si>
    <t>Sugeerthi   M S</t>
  </si>
  <si>
    <t>sugeerthims@gmail.com</t>
  </si>
  <si>
    <t>16-Feb-1990</t>
  </si>
  <si>
    <t>Separated</t>
  </si>
  <si>
    <t>English. Tamil</t>
  </si>
  <si>
    <t>Ashok</t>
  </si>
  <si>
    <t>4/119, Vignesh Nagar, Muthukalipatti, Rasipuram - 637401</t>
  </si>
  <si>
    <t>Kurinji Matriculation School</t>
  </si>
  <si>
    <t>Tamil Nadu</t>
  </si>
  <si>
    <t xml:space="preserve"> Maths, Physics, Chemistry,Botany</t>
  </si>
  <si>
    <t>Kurinji Higher Secondary School</t>
  </si>
  <si>
    <t>Computer, Maths</t>
  </si>
  <si>
    <t>Bannari Amman Institute of Technology</t>
  </si>
  <si>
    <t>SRM University</t>
  </si>
  <si>
    <t>SRM University, Chennai, Tamil Nadu</t>
  </si>
  <si>
    <t>Construction Engineering and Management</t>
  </si>
  <si>
    <t>Digital Twin for Facility Management of Road Infrastructure</t>
  </si>
  <si>
    <t>VIT</t>
  </si>
  <si>
    <t>&lt;p&gt;I have cerifications on Valuation Engineering, and have attended workshops related to Digital Twin for about a week twice (one in 2024 and the other in 2026)&lt;/p&gt;</t>
  </si>
  <si>
    <t>&lt;p&gt;Have two conference papers. One in ISCAR held at France in 2024 and other in ICCMS held at IIT, Tirupati in 2025&lt;/p&gt;</t>
  </si>
  <si>
    <t>MS office, Revit,Navisworks</t>
  </si>
  <si>
    <t>18-Feb-26 10:41 PM</t>
  </si>
  <si>
    <t>Mayuri Bhandari</t>
  </si>
  <si>
    <t>mayuri.bhandari90@gmail.com</t>
  </si>
  <si>
    <t>10-Feb-1990</t>
  </si>
  <si>
    <t>English, Marathi,Hindi</t>
  </si>
  <si>
    <t>Devendra Bhandari</t>
  </si>
  <si>
    <t>Pune, Maharashtra</t>
  </si>
  <si>
    <t>MKV Kada, Taluka. Ashti, District Beed</t>
  </si>
  <si>
    <t>PM Munot Junior college, Kada, Taluka. Ashti, District Beed</t>
  </si>
  <si>
    <t>New Arts, commerce and arts college, Ahmednagar</t>
  </si>
  <si>
    <t>Computer Science</t>
  </si>
  <si>
    <t>B.Sc</t>
  </si>
  <si>
    <t>Ahmednagar College, Ahmednagar</t>
  </si>
  <si>
    <t>M.Sc</t>
  </si>
  <si>
    <t>&lt;p&gt;Coursera certificates:&lt;br /&gt;AI for everyone&lt;/p&gt;
&lt;p&gt;Explainable AI&lt;/p&gt;</t>
  </si>
  <si>
    <t>&lt;p&gt;College level Top rank in M.Sc Computer Science&lt;/p&gt;</t>
  </si>
  <si>
    <t>Artificial Inteligence, MAchine Learning, Python</t>
  </si>
  <si>
    <t>18-Feb-26 10:50 PM</t>
  </si>
  <si>
    <t>Amandeep  Arora</t>
  </si>
  <si>
    <t>amandeep.rr@gmail.com</t>
  </si>
  <si>
    <t>08-Jul-1988</t>
  </si>
  <si>
    <t>English, hindi</t>
  </si>
  <si>
    <t>Amar Arora</t>
  </si>
  <si>
    <t>H 1607, R 16 life Republic Punawale pune</t>
  </si>
  <si>
    <t>KUV</t>
  </si>
  <si>
    <t>Up kanpur</t>
  </si>
  <si>
    <t>Science eng maths</t>
  </si>
  <si>
    <t>PCB</t>
  </si>
  <si>
    <t>PGDM</t>
  </si>
  <si>
    <t>VSICS</t>
  </si>
  <si>
    <t>HRM</t>
  </si>
  <si>
    <t>Csjm</t>
  </si>
  <si>
    <t>VSICS KANPUR</t>
  </si>
  <si>
    <t>Computers</t>
  </si>
  <si>
    <t>BCA</t>
  </si>
  <si>
    <t>MDU</t>
  </si>
  <si>
    <t>CBS</t>
  </si>
  <si>
    <t>Human resouce, marketing, communication , consumer behavior</t>
  </si>
  <si>
    <t>HR and marketing</t>
  </si>
  <si>
    <t>&lt;p&gt;NIIT&lt;/p&gt;</t>
  </si>
  <si>
    <t>&lt;p&gt;Best faculty in management award in 2019 by dr VSICS kanpur&lt;/p&gt;</t>
  </si>
  <si>
    <t>Ms office,Visual basic</t>
  </si>
  <si>
    <t>18-Feb-26 11:13 PM</t>
  </si>
  <si>
    <t>NUP-vacancy-014</t>
  </si>
  <si>
    <t>A  N Shankar</t>
  </si>
  <si>
    <t>shankarkarnad@gmail.com</t>
  </si>
  <si>
    <t>22-Aug-1980</t>
  </si>
  <si>
    <t xml:space="preserve">Hindi, English </t>
  </si>
  <si>
    <t>A V Nagendran</t>
  </si>
  <si>
    <t>No.3 MIG Gokulam 3rd Stage
Contour Road, Mysore-2</t>
  </si>
  <si>
    <t>K V I T B P Seemadwar</t>
  </si>
  <si>
    <t>Dehradun/ Uttarakhand</t>
  </si>
  <si>
    <t>General Subjects</t>
  </si>
  <si>
    <t>Govt. Multi Higher Secondary School No.1</t>
  </si>
  <si>
    <t>Shivpuri/ M.P</t>
  </si>
  <si>
    <t>PCM</t>
  </si>
  <si>
    <t>VTU Belgaum</t>
  </si>
  <si>
    <t>JSS Science and Technological University/formerly SJCE College of Engineering/ Karnataka</t>
  </si>
  <si>
    <t>MCE/Hassan</t>
  </si>
  <si>
    <t xml:space="preserve">Computer Aided Design of Structures </t>
  </si>
  <si>
    <t>Cement Nanocomposites</t>
  </si>
  <si>
    <t>University of Petroleum &amp; Energy Studies D.Dun</t>
  </si>
  <si>
    <t>&lt;p&gt;1. Got Dedicated &amp;amp; Committed teacher award given by UPES, D.Dun&lt;/p&gt;
&lt;p&gt;2. Got Skikshak Samman award given by Maya Devi University D.Dun&lt;/p&gt;
&lt;p&gt;3. Letter of appreciation by Dean R &amp;amp; D UPES for promoting R&amp;amp;D activities in department.&lt;/p&gt;</t>
  </si>
  <si>
    <t>STAAB.Pro, E-TABS</t>
  </si>
  <si>
    <t>18-Feb-26 11:35 PM</t>
  </si>
  <si>
    <t>Jaya  Kumar G</t>
  </si>
  <si>
    <t>jayakumar.civil@gmail.com</t>
  </si>
  <si>
    <t>08-Jan-1990</t>
  </si>
  <si>
    <t>Tamil, English</t>
  </si>
  <si>
    <t>GUNASEKARAN G</t>
  </si>
  <si>
    <t>11/7-1, Gokulam Colony, Kovaipudur, Coimbatore - 641042, Tamilnadu</t>
  </si>
  <si>
    <t>SHNV MATRICULATION HR SEC SCHOOL, SIVAKASI</t>
  </si>
  <si>
    <t>MATRICULATION BOARD, SIVAKASI/TAMILNADU</t>
  </si>
  <si>
    <t>MATHS, PHYSICS, CHEMISTRY, BIOLOGY</t>
  </si>
  <si>
    <t>KPATDRS JAYCEES M HSS SCHOOL, SIVAKASI</t>
  </si>
  <si>
    <t>STATE BOARD, SIVAKASI/TAMILNADU</t>
  </si>
  <si>
    <t>MATHS, PHYSICS, CHEMISTRY,COMPUTER SCIENCE</t>
  </si>
  <si>
    <t>KARUNYA UNIVERSITY</t>
  </si>
  <si>
    <t>KARUNYA UNIVERSITY, COIMBATORE</t>
  </si>
  <si>
    <t>B.E CIVIL ENGINEERING</t>
  </si>
  <si>
    <t>ANNA UNIVERSITY, CHENNAI</t>
  </si>
  <si>
    <t>P.S.R ENGINEERING COLLEGE, SIVAKASI/TAMILNADU</t>
  </si>
  <si>
    <t>M.E STRUCTURAL ENGINEERING</t>
  </si>
  <si>
    <t>M.E IN STRUCTURAL ENGINEERING</t>
  </si>
  <si>
    <t>Cold-formed steel sections exposed to fire</t>
  </si>
  <si>
    <t>KARUNYA INSTITUTE OF TECHNOLOGY AND SCIENCES, COIMBATORE</t>
  </si>
  <si>
    <t>&lt;h3 data-start="100" data-end="149"&gt;&lt;strong data-start="104" data-end="149"&gt;Certifications &amp;amp; Professional Development&lt;/strong&gt;&lt;/h3&gt;
&lt;ul data-start="151" data-end="1395"&gt;
&lt;li data-start="151" data-end="262"&gt;
&lt;p data-start="153" data-end="262"&gt;AICTE&amp;nda</t>
  </si>
  <si>
    <t>&lt;h3 data-start="123" data-end="143"&gt;&lt;strong data-start="127" data-end="143"&gt;Achievements&lt;/strong&gt;&lt;/h3&gt;
&lt;p&gt;&amp;nbsp;&lt;/p&gt;
&lt;ul data-start="145" data-end="1733"&gt;
&lt;li data-start="145" data-end="250"&gt;
&lt;p data-start="147" data-end="250"&gt;Awarded &lt;strong data-start="155" data-end="197"&gt;Ph.D. in Structural Engineering (2025)&lt;/strong&gt; from Karunya Institute of Technology and Sciences.&lt;/p&gt;
&lt;/li&gt;
&lt;li data-start="251" data-end="395"&gt;
&lt;p data-start="253" data-end="395"&gt;Published &lt;strong data-start="263" data-end="286"&gt;15+ research papers&lt;/strong&gt;, including multiple &lt;strong data-start="307" data-end="358"&gt;SCI-indexed journals (Elsevier, Springer, MDPI)&lt;/strong&gt; with impact factors up to &lt;strong data-start="385" data-end="392"&gt;8.2&lt;/strong&gt;.&lt;/p&gt;
&lt;/li&gt;
&lt;li data-start="396" data-end="586"&gt;
&lt;p data-start="398" data-end="586"&gt;Published research in high-impact journals such as &lt;em data-start="449" data-end="482"&gt;Journal of Building Engineering&lt;/em&gt;, &lt;em data-start="484" data-end="523"&gt;Developments in the Built Environment&lt;/em&gt;, &lt;em data-start="525" data-end="537"&gt;Structures&lt;/em&gt;, and &lt;em data-start="543" data-end="583"&gt;Case Studies in Construction Materials&lt;/em&gt;.&lt;/p&gt;
&lt;/li&gt;
&lt;li data-start="587" data-end="787"&gt;
&lt;p data-start="589" data-end="787"&gt;Research contributions focused on &lt;strong data-start="623" data-end="784"&gt;fire performance of structural elements, geopolymer concrete, sustainable construction materials, bamboo reinforced systems, and cold-formed steel structures&lt;/strong&gt;.&lt;/p&gt;
&lt;/li&gt;
&lt;li data-start="788" data-end="917"&gt;
&lt;p data-start="790" data-end="917"&gt;Authored research articles in both &lt;strong data-start="825" data-end="860"&gt;SCI and Scopus indexed journals&lt;/strong&gt; demonstrating strong research consistency and quality.&lt;/p&gt;
&lt;/li&gt;
&lt;li data-start="918" data-end="1023"&gt;
&lt;p data-start="920" data-end="1023"&gt;Paper under review in &lt;strong data-start="942" data-end="971"&gt;Elsevier (Next Materials)&lt;/strong&gt;, reflecting continued active research engagement.&lt;/p&gt;
&lt;/li&gt;
&lt;li data-start="1024" data-end="1131"&gt;
&lt;p data-start="1026" data-end="1131"&gt;Secured multiple &lt;strong data-start="1043" data-end="1073"&gt;NPTEL Elite Certifications&lt;/strong&gt;, demonstrating academic excellence and subject mastery.&lt;/p&gt;
&lt;/li&gt;
&lt;li data-start="1132" data-end="1292"&gt;
&lt;p data-start="1134" data-end="1292"&gt;Successfully completed several &lt;strong data-start="1165" data-end="1220"&gt;AICTE&amp;ndash;ATAL sponsored Faculty Development Programmes&lt;/strong&gt;, strengthening expertise in resilient and sustainable infrastructure.&lt;/p&gt;
&lt;/li&gt;
&lt;li data-start="1293" data-end="1454"&gt;
&lt;p data-start="1295" data-end="1454"&gt;Contributed to advanced research in &lt;strong data-start="1331" data-end="1401"&gt;post-fire structural behaviour and sustainable material innovation&lt;/strong&gt; through experimental and numerical investigations.&lt;/p&gt;
&lt;/li&gt;
&lt;li data-start="1455" data-end="1594"&gt;
&lt;p data-start="1457" data-end="1594"&gt;Active academic contributor with &lt;strong data-start="1490" data-end="1545"&gt;Google Scholar, Scopus Author ID, and ORCID profile&lt;/strong&gt;, reflecting international research visibility.&lt;/p&gt;
&lt;/li&gt;
&lt;li data-start="1595" data-end="1733"&gt;
&lt;p data-start="1597" data-end="1733"&gt;Academic experience of over &lt;strong data-start="1625" data-end="1638"&gt;10+ years&lt;/strong&gt;, including teaching, research, and industry exposure (Sobha Developers &amp;amp; KEC International).&lt;/p&gt;
&lt;/li&gt;
&lt;/ul&gt;</t>
  </si>
  <si>
    <t>Revit Architecture and Structure, AutoCAD (2D), STAADPro</t>
  </si>
  <si>
    <t>NUP-vacancy-030</t>
  </si>
  <si>
    <t>School of Real Estate &amp; Facilities Management</t>
  </si>
  <si>
    <t>Urban Infrastructure, PPP &amp; Transport</t>
  </si>
  <si>
    <t>Smita Sunil  Burrewar</t>
  </si>
  <si>
    <t>smitab.phd20.ar@nitp.ac.in</t>
  </si>
  <si>
    <t>01-Sep-1993</t>
  </si>
  <si>
    <t xml:space="preserve">English, Hindi,Marathi,Sindhi </t>
  </si>
  <si>
    <t>Vivek Bhatia</t>
  </si>
  <si>
    <t>1401, Crown C1, DMK Stella, Duldulgaon, Pune, Maharashtra 412105.</t>
  </si>
  <si>
    <t>St. Joseph's Convent School, Nagpur</t>
  </si>
  <si>
    <t>Maharashtra State Board of Secondary Education</t>
  </si>
  <si>
    <t>English,Hindi,Marathi,Mathematics,Social Sciences,Science</t>
  </si>
  <si>
    <t>LAD College, Nagpur</t>
  </si>
  <si>
    <t>Maharashtra State Board of Higher Education</t>
  </si>
  <si>
    <t>English,Supplementary English,Mathematics,Physics,Chemistry,Biology</t>
  </si>
  <si>
    <t>Shri.Rashtrasant Tukdoji Maharaj Nagpur University</t>
  </si>
  <si>
    <t>Tulsiramji Gaikwad Patil College of Architecture, Nagpur</t>
  </si>
  <si>
    <t>History of Architecture,Climatology,Architectural Graphics,Estimation &amp; Costing,Building Services,Building Construction,Research in Architecture,Urban Design,Architectural Design,Theory of Structures</t>
  </si>
  <si>
    <t>National Institute of Technology, Patna</t>
  </si>
  <si>
    <t>National Institute of Technology, Patna, Bihar</t>
  </si>
  <si>
    <t>Infrastructure Planning,Transportation Planning</t>
  </si>
  <si>
    <t>Masters in Urban &amp; Regional Planning</t>
  </si>
  <si>
    <t>Urban &amp; Regional Planning</t>
  </si>
  <si>
    <t>Detection of Land use land cover using deep learning model-based techniques</t>
  </si>
  <si>
    <t>&lt;p&gt;AIR GATE 2018 - 1067&lt;/p&gt;
&lt;p&gt;USEC at NASA 2017&lt;/p&gt;
&lt;p&gt;President at Rotaract Club 2017&lt;/p&gt;
&lt;p&gt;College Embassodar in 2016&lt;/p&gt;</t>
  </si>
  <si>
    <t>ArcGIS,Autocad,Powerpoint Presentation,Python,SPSS,Anaconda,Grasshopper,MS Word</t>
  </si>
  <si>
    <t>18-Feb-26 11:38 PM</t>
  </si>
  <si>
    <t xml:space="preserve">Kingshuk  Bhadury </t>
  </si>
  <si>
    <t>bhadury.kingshuk@gmail.com</t>
  </si>
  <si>
    <t>27-Oct-1976</t>
  </si>
  <si>
    <t xml:space="preserve">English,Hindi,Bengali ,Marathi </t>
  </si>
  <si>
    <t>Kanishka Bhadury</t>
  </si>
  <si>
    <t>C 1102 Brook Midori Towers new D P Road Pimple Nilakh</t>
  </si>
  <si>
    <t>Calcutta Boys School</t>
  </si>
  <si>
    <t>ICSE</t>
  </si>
  <si>
    <t>English SST Science Maths</t>
  </si>
  <si>
    <t>ISC</t>
  </si>
  <si>
    <t>PCMB</t>
  </si>
  <si>
    <t>PGDHRM</t>
  </si>
  <si>
    <t>Mangalore University</t>
  </si>
  <si>
    <t>WGSHA Manipal</t>
  </si>
  <si>
    <t>BHM</t>
  </si>
  <si>
    <t>Hotel Management</t>
  </si>
  <si>
    <t>SIMS</t>
  </si>
  <si>
    <t>Marketing</t>
  </si>
  <si>
    <t>Masters In Tourism Management</t>
  </si>
  <si>
    <t>SCRI Symbiosis</t>
  </si>
  <si>
    <t>&lt;p&gt;Advanced Certified International Career Coach (CDA- USA)&lt;/p&gt;
&lt;p&gt;Global Career Counselor Certificate- GCCand UCLA&lt;/p&gt;</t>
  </si>
  <si>
    <t>&lt;p&gt;Professor of Practice with 27 years of integrated experience across corporate leadership, consulting and higher education specializing in translating management theory into applied real world practice&lt;/p&gt;</t>
  </si>
  <si>
    <t>18-Feb-26 11:47 PM</t>
  </si>
  <si>
    <t>Gorripotu Kishorekumar</t>
  </si>
  <si>
    <t>gorripotukishorekumar@gmail.com</t>
  </si>
  <si>
    <t>02-May-1991</t>
  </si>
  <si>
    <t>English,Telugu,Tamil,Hindhi</t>
  </si>
  <si>
    <t>G VENKATA RAO</t>
  </si>
  <si>
    <t>S/o Gorripotu Venkatarao, D. No: 1-3, Kaligotla Village, Devarapalli Mandal, Anakapalli District, 531075</t>
  </si>
  <si>
    <t>Government High School, Devarapalli</t>
  </si>
  <si>
    <t>Board of Secondary Education, Andhra Pradesh</t>
  </si>
  <si>
    <t>Maths,Science,Social Studies,Telugu,English,Hindhi</t>
  </si>
  <si>
    <t>Narayana Junior College</t>
  </si>
  <si>
    <t>Board of Intermediate Education, Andhra Pradesh</t>
  </si>
  <si>
    <t>Mathematics,Physics,Chemistry,English</t>
  </si>
  <si>
    <t>Jawaharlal Nehru Technological University, Kakinada</t>
  </si>
  <si>
    <t>Ideal Institute of Technology, Kakinada</t>
  </si>
  <si>
    <t>Civil Enginnering,Strength of Materials,Fluid Mechanics,Structural Analysis,Reinforced Concrete Design,Steel Structures Design,Building Planning and Drawing,Construction Technology and Management,Pre-Stressed Concrete Structures,Geo-Technical Engineering,</t>
  </si>
  <si>
    <t>Srinivasa Institute of Engineering and Technology</t>
  </si>
  <si>
    <t>Theory of Elasticity and Plasticity,Structural Dynamics,Plates and Shells,Advanced Concrete Technology,Pre-stressed Concrete</t>
  </si>
  <si>
    <t>National Institute of Technology, Tiruchirappalli</t>
  </si>
  <si>
    <t>AutoCAD,MS Office,ABAQUS,AutoCAD 3D,Origin Pro</t>
  </si>
  <si>
    <t>18-Feb-26 11:53 PM</t>
  </si>
  <si>
    <t>NUP-vacancy-028</t>
  </si>
  <si>
    <t>Real Estate Marketing</t>
  </si>
  <si>
    <t xml:space="preserve">Sutanu  Chakraborty </t>
  </si>
  <si>
    <t>sutanu.chakraborty@gmail.com</t>
  </si>
  <si>
    <t>07-06-1983</t>
  </si>
  <si>
    <t xml:space="preserve">English </t>
  </si>
  <si>
    <t xml:space="preserve">Gopal Chakraborty </t>
  </si>
  <si>
    <t xml:space="preserve">Magarpatta,Pune </t>
  </si>
  <si>
    <t xml:space="preserve">Bidhan School </t>
  </si>
  <si>
    <t xml:space="preserve">ICSE Durgapur West Bengal </t>
  </si>
  <si>
    <t>All</t>
  </si>
  <si>
    <t>Dr BC Roy Institution</t>
  </si>
  <si>
    <t xml:space="preserve">WBHS Durgapur West Bengal </t>
  </si>
  <si>
    <t xml:space="preserve">Science </t>
  </si>
  <si>
    <t xml:space="preserve">NIT Silchar </t>
  </si>
  <si>
    <t>Silchar Assam</t>
  </si>
  <si>
    <t xml:space="preserve">Computer Science and Engineering </t>
  </si>
  <si>
    <t xml:space="preserve">Btech </t>
  </si>
  <si>
    <t xml:space="preserve">Computer science and engineering </t>
  </si>
  <si>
    <t xml:space="preserve">Jaipur National University </t>
  </si>
  <si>
    <t xml:space="preserve">JNU Jaipur Rajasthan </t>
  </si>
  <si>
    <t xml:space="preserve">Marketing </t>
  </si>
  <si>
    <t xml:space="preserve">Christ University </t>
  </si>
  <si>
    <t xml:space="preserve">Christ University Lavasa Maharashtra </t>
  </si>
  <si>
    <t>PhD</t>
  </si>
  <si>
    <t xml:space="preserve">Commercial Real Estate </t>
  </si>
  <si>
    <t>&lt;p&gt;Linkedin.com&lt;/p&gt;</t>
  </si>
  <si>
    <t>&lt;p&gt;Career Guru&lt;/p&gt;</t>
  </si>
  <si>
    <t xml:space="preserve">All </t>
  </si>
  <si>
    <t>19-Feb-26 12:02 AM</t>
  </si>
  <si>
    <t>NUP-vacancy-040</t>
  </si>
  <si>
    <t>Business Law</t>
  </si>
  <si>
    <t>Suhail Khan</t>
  </si>
  <si>
    <t>khan.suhail83@gmail.com</t>
  </si>
  <si>
    <t>17-Aug-1997</t>
  </si>
  <si>
    <t>Dilwak Khan</t>
  </si>
  <si>
    <t>L 219 A, Dilshad Garden, L Pocket, Delhi - 110095</t>
  </si>
  <si>
    <t>St. Fidelis Senior Secondary School</t>
  </si>
  <si>
    <t>CBSE, Uttar Pradesh</t>
  </si>
  <si>
    <t>English,Hindi,Social Science,Science,Mathematics,Foundation of Information Technology</t>
  </si>
  <si>
    <t>Senior Secondary School Boys, AMU</t>
  </si>
  <si>
    <t>AMU, Uttar Pradesh</t>
  </si>
  <si>
    <t>English Core,English Elective,Economics,History,Political Science</t>
  </si>
  <si>
    <t>Aligarh Muslim University</t>
  </si>
  <si>
    <t>Aligarh Muslim University, Aligarh, Uttar Pradesh</t>
  </si>
  <si>
    <t>LAW</t>
  </si>
  <si>
    <t>BALLB</t>
  </si>
  <si>
    <t>Jamia Millia Islamia</t>
  </si>
  <si>
    <t>Jamia Millia Islamia, New Delhi</t>
  </si>
  <si>
    <t>Corporate Law</t>
  </si>
  <si>
    <t>LLM (Corporate Law)</t>
  </si>
  <si>
    <t>Competition Law</t>
  </si>
  <si>
    <t>&lt;p&gt;UGC-NET&lt;/p&gt;</t>
  </si>
  <si>
    <t>&lt;p class="MsoListParagraphCxSpFirst" style="margin-left: 54.0pt; mso-add-space: auto; text-align: justify; text-indent: -18.0pt; line-height: 115%; mso-list: l0 level1 lfo1; tab-stops: 36.0pt;"&gt;&lt;!-- [if !supportLists]--&gt;&lt;span lang="EN-US" style="font-size: 12.0pt; line-height: 115%; font-family: Symbol; mso-fareast-font-family: Symbol; mso-bidi-font-family: Symbol;"&gt;&lt;span style="mso-list: Ignore;"&gt;&amp;middot;&lt;span style="font: 7.0pt 'Times New Roman';"&gt;&amp;nbsp;&amp;nbsp;&amp;nbsp;&amp;nbsp;&amp;nbsp;&amp;nbsp; &lt;/span&gt;&lt;/span&gt;&lt;/span&gt;&lt;!--[endif]--&gt;&lt;span lang="EN-US" style="font-size: 12.0pt; line-height: 115%; mso-ascii-font-family: Calibri; mso-ascii-theme-font: minor-latin; mso-hansi-font-family: Calibri; mso-hansi-theme-font: minor-latin; mso-bidi-font-family: Calibri; mso-bidi-theme-font: minor-latin;"&gt;Best Research Paper Award, International Conference on Rights of Child, issued by MM Shankarrao Chavan Law College &amp;ndash; 2022.&lt;/span&gt;&lt;/p&gt;
&lt;p class="MsoListParagraphCxSpMiddle" style="margin-left: 54.0pt; mso-add-space: auto; text-align: justify; text-indent: -18.0pt; line-height: 115%; mso-list: l0 level1 lfo1; tab-stops: 36.0pt;"&gt;&lt;!-- [if !supportLists]--&gt;&lt;span lang="EN-US" style="font-size: 12.0pt; line-height: 115%; font-family: Symbol; mso-fareast-font-family: Symbol; mso-bidi-font-family: Symbol;"&gt;&lt;span style="mso-list: Ignore;"&gt;&amp;middot;&lt;span style="font: 7.0pt 'Times New Roman';"&gt;&amp;nbsp;&amp;nbsp;&amp;nbsp;&amp;nbsp;&amp;nbsp;&amp;nbsp; &lt;/span&gt;&lt;/span&gt;&lt;/span&gt;&lt;!--[endif]--&gt;&lt;span lang="EN-US" style="font-size: 12.0pt; line-height: 115%; mso-ascii-font-family: Calibri; mso-ascii-theme-font: minor-latin; mso-hansi-font-family: Calibri; mso-hansi-theme-font: minor-latin; mso-bidi-font-family: Calibri; mso-bidi-theme-font: minor-latin;"&gt;1&lt;sup&gt;st&lt;/sup&gt; Position Holder &amp;ndash; Semester Examinations 2020-22 (LL.M.) &amp;ndash; Faculty of Law, Jamia Millia Islamia &amp;ndash; 2022. &lt;/span&gt;&lt;/p&gt;
&lt;p class="MsoListParagraphCxSpMiddle" style="margin-left: 54.0pt; mso-add-space: auto; text-align: justify; text-indent: -18.0pt; line-height: 115%; mso-list: l0 level1 lfo1; tab-stops: 36.0pt;"&gt;&lt;!-- [if !supportLists]--&gt;&lt;span lang="EN-US" style="font-size: 12.0pt; line-height: 115%; font-family: Symbol; mso-fareast-font-family: Symbol; mso-bidi-font-family: Symbol;"&gt;&lt;span style="mso-list: Ignore;"&gt;&amp;middot;&lt;span style="font: 7.0pt 'Times New Roman';"&gt;&amp;nbsp;&amp;nbsp;&amp;nbsp;&amp;nbsp;&amp;nbsp;&amp;nbsp; &lt;/span&gt;&lt;/span&gt;&lt;/span&gt;&lt;!--[endif]--&gt;&lt;span lang="EN-US" style="font-size: 12.0pt; line-height: 115%; mso-ascii-font-family: Calibri; mso-ascii-theme-font: minor-latin; mso-hansi-font-family: Calibri; mso-hansi-theme-font: minor-latin; mso-bidi-font-family: Calibri; mso-bidi-theme-font: minor-latin;"&gt;Best Paper, National Conference on Contemporary Legal Issues in India, issued by National Institute of Management and Technology &amp;ndash; 2019.&lt;/span&gt;&lt;/p&gt;
&lt;p class="MsoListParagraphCxSpMiddle" style="mso-add-space: auto; text-align: justify; text-indent: -18.0pt; line-height: 115%; mso-list: l0 level1 lfo1; tab-stops: 36.0pt; margin: 0cm 1.0pt .0001pt 54.0pt;"&gt;&lt;!-- [if !supportLists]--&gt;&lt;span lang="EN-US" style="font-size: 12.0pt; line-height: 115%; font-family: Symbol; mso-fareast-font-family: Symbol; mso-bidi-font-family: Symbol;"&gt;&lt;span style="mso-list: Ignore;"&gt;&amp;middot;&lt;span style="font: 7.0pt 'Times New Roman';"&gt;&amp;nbsp;&amp;nbsp;&amp;nbsp;&amp;nbsp;&amp;nbsp;&amp;nbsp; &lt;/span&gt;&lt;/span&gt;&lt;/span&gt;&lt;!--[endif]--&gt;&lt;span lang="EN-US" style="font-size: 12.0pt; line-height: 115%; mso-ascii-font-family: Calibri; mso-ascii-theme-font: minor-latin; mso-hansi-font-family: Calibri; mso-hansi-theme-font: minor-latin; mso-bidi-font-family: Calibri; mso-bidi-theme-font: minor-latin;"&gt;Winner, Self-Composed Poetry Competition, Justicia (2017), issued by B.R. Ambedkar Hall, Aligarh Muslim University, Aligarh.&lt;/span&gt;&lt;/p&gt;
&lt;p class="MsoListParagraphCxSpMiddle" style="mso-add-space: auto; text-align: justify; text-indent: -18.0pt; line-height: 115%; mso-list: l0 level1 lfo1; tab-stops: 36.0pt; margin: 0cm 1.0pt .0001pt 54.0pt;"&gt;&lt;!-- [if !supportLists]--&gt;&lt;span lang="EN-US" style="font-size: 12.0pt; line-height: 115%; font-family: Symbol; mso-fareast-font-family: Symbol; mso-bidi-font-family: Symbol;"&gt;&lt;span style="mso-list: Ignore;"&gt;&amp;middot;&lt;span style="font: 7.0pt 'Times New Roman';"&gt;&amp;nbsp;&amp;nbsp;&amp;nbsp;&amp;nbsp;&amp;nbsp;&amp;nbsp; &lt;/span&gt;&lt;/span&gt;&lt;/span&gt;&lt;!--[endif]--&gt;&lt;span lang="EN-US" style="font-size: 12.0pt; line-height: 115%; mso-ascii-font-family: Calibri; mso-ascii-theme-font: minor-latin; mso-hansi-font-family: Calibri; mso-hansi-theme-font: minor-latin; mso-bidi-font-family: Calibri; mso-bidi-theme-font: minor-latin;"&gt;Winner, Short Story Writing Competition, issued by Gavel&amp;rsquo;s Buzz (2017) held in Faculty of Law, Aligarh Muslim University, Aligarh.&lt;/span&gt;&lt;/p&gt;
&lt;p class="MsoListParagraphCxSpLast" style="mso-add-space: auto; text-align: justify; text-indent: -18.0pt; line-height: 115%; mso-list: l0 level1 lfo1; tab-stops: 36.0pt; margin: 0cm 1.0pt .0001pt 54.0pt;"&gt;&lt;!-- [if !supportLists]--&gt;&lt;span lang="EN-US" style="font-size: 12.0pt; line-height: 115%; font-family: Symbol; mso-fareast-font-family: Symbol; mso-bidi-font-family: Symbol;"&gt;&lt;span style="mso-list: Ignore;"&gt;&amp;middot;&lt;span style="font: 7.0pt 'Times New Roman';"&gt;&amp;nbsp;&amp;nbsp;&amp;nbsp;&amp;nbsp;&amp;nbsp;&amp;nbsp; &lt;/span&gt;&lt;/span&gt;&lt;/span&gt;&lt;!--[endif]--&gt;&lt;span lang="EN-US" style="font-size: 12.0pt; line-height: 115%; mso-ascii-font-family: Calibri; mso-ascii-theme-font: minor-latin; mso-hansi-font-family: Calibri; mso-hansi-theme-font: minor-latin; mso-bidi-font-family: Calibri; mso-bidi-theme-font: minor-latin;"&gt;Winner, Short Story Writing Competition, issued by A.M.U. Literary Festival &amp;ndash; 2017.&lt;/span&gt;&lt;/p&gt;
&lt;p class="MsoListParagraphCxSpFirst" style="margin-left: 2.0cm; mso-add-space: auto; text-align: justify; text-indent: -21.25pt; line-height: 115%; mso-outline-level: 1; mso-list: l0 level1 lfo1;"&gt;&lt;!-- [if !supportLists]--&gt;&lt;span lang="EN-US" style="font-size: 12.0pt; line-height: 115%; font-family: Symbol; mso-fareast-font-family: Symbol; mso-bidi-font-family: Symbol;"&gt;&lt;span style="mso-list: Ignore;"&gt;&amp;middot;&lt;span style="font: 7.0pt 'Times New Roman';"&gt;&amp;nbsp;&amp;nbsp;&amp;nbsp;&amp;nbsp;&amp;nbsp;&amp;nbsp;&amp;nbsp; &lt;/span&gt;&lt;/span&gt;&lt;/span&gt;&lt;!--[endif]--&gt;&lt;span lang="EN-US" style="font-size: 12.0pt; line-height: 115%; color: #222222; background: white;"&gt;Resource Person, 7 Days Online Faculty Development Program jointly organized by Modern Law College Pune, Balaji Law College Pune and&amp;nbsp; G. R. Kare College of Law, Goa on &amp;ldquo;Integrating Artificial Intelligence in Legal Education : Innovations in Curriculum, Pedagogy, and Research&amp;rdquo;&lt;/span&gt;&lt;/p&gt;
&lt;p class="MsoListParagraphCxSpMiddle" style="margin-left: 2.0cm; mso-add-space: auto; text-align: justify; text-indent: -21.25pt; line-height: 115%; mso-outline-level: 1; mso-list: l0 level1 lfo1;"&gt;&lt;!-- [if !supportLists]--&gt;&lt;span lang="EN-US" style="font-size: 12.0pt; line-height: 115%; font-family: Symbol; mso-fareast-font-family: Symbol; mso-bidi-font-family: Symbol;"&gt;&lt;span style="mso-list: Ignore;"&gt;&amp;middot;&lt;span style="font: 7.0pt 'Times New Roman';"&gt;&amp;nbsp;&amp;nbsp;&amp;nbsp;&amp;nbsp;&amp;nbsp;&amp;nbsp;&amp;nbsp; &lt;/span&gt;&lt;/span&gt;&lt;/span&gt;&lt;!--[endif]--&gt;&lt;span lang="EN-US" style="font-size: 12.0pt; line-height: 115%; mso-ascii-font-family: Calibri; mso-ascii-theme-font: minor-latin; mso-hansi-font-family: Calibri; mso-hansi-theme-font: minor-latin; mso-bidi-font-family: Calibri; mso-bidi-theme-font: minor-latin; mso-bidi-font-weight: bold;"&gt;Judged, 4th GD Goenka International Virtual Client Counselling Competition 2023.&lt;/span&gt;&lt;/p&gt;
&lt;p class="MsoListParagraphCxSpMiddle" style="margin-left: 2.0cm; mso-add-space: auto; text-align: justify; text-indent: -21.25pt; line-height: 115%; mso-outline-level: 1; mso-list: l0 level1 lfo1;"&gt;&lt;!-- [if !supportLists]--&gt;&lt;span lang="EN-US" style="font-size: 12.0pt; line-height: 115%; font-family: Symbol; mso-fareast-font-family: Symbol; mso-bidi-font-family: Symbol;"&gt;&lt;span style="mso-list: Ignore;"&gt;&amp;middot;&lt;span style="font: 7.0pt 'Times New Roman';"&gt;&amp;nbsp;&amp;nbsp;&amp;nbsp;&amp;nbsp;&amp;nbsp;&amp;nbsp;&amp;nbsp; &lt;/span&gt;&lt;/span&gt;&lt;/span&gt;&lt;!--[endif]--&gt;&lt;span lang="EN-US" style="font-size: 12.0pt; line-height: 115%; mso-ascii-font-family: Calibri; mso-ascii-theme-font: minor-latin; mso-hansi-font-family: Calibri; mso-hansi-theme-font: minor-latin; mso-bidi-font-family: Calibri; mso-bidi-theme-font: minor-latin; mso-bidi-font-weight: bold;"&gt;Judged, 1st ICFAI Virtual National Mediation Competition, 2024.&lt;/span&gt;&lt;/p&gt;
&lt;p class="MsoListParagraphCxSpMiddle" style="margin-left: 2.0cm; mso-add-space: auto; text-align: justify; text-indent: -21.25pt; line-height: 115%; mso-outline-level: 1; mso-list: l0 level1 lfo1;"&gt;&lt;!-- [if !supportLists]--&gt;&lt;span lang="EN-US" style="font-size: 12.0pt; line-height: 115%; font-family: Symbol; mso-fareast-font-family: Symbol; mso-bidi-font-family: Symbol;"&gt;&lt;span style="mso-list: Ignore;"&gt;&amp;middot;&lt;span style="font: 7.0pt 'Times New Roman';"&gt;&amp;nbsp;&amp;nbsp;&amp;nbsp;&amp;nbsp;&amp;nbsp;&amp;nbsp;&amp;nbsp; &lt;/span&gt;&lt;/span&gt;&lt;/span&gt;&lt;!--[endif]--&gt;&lt;span lang="EN-US" style="font-size: 12.0pt; line-height: 115%; mso-ascii-font-family: Calibri; mso-ascii-theme-font: minor-latin; mso-hansi-font-family: Calibri; mso-hansi-theme-font: minor-latin; mso-bidi-font-family: Calibri; mso-bidi-theme-font: minor-latin; mso-bidi-font-weight: bold;"&gt;Judged, 4th National Mediation Competition organized by Amity University Madhya Pradesh 2024.&lt;/span&gt;&lt;/p&gt;
&lt;p class="MsoListParagraphCxSpMiddle" style="margin-left: 2.0cm; mso-add-space: auto; text-align: justify; text-indent: -21.25pt; line-height: 115%; mso-outline-level: 1; mso-list: l0 level1 lfo1;"&gt;&lt;!-- [if !supportLists]--&gt;&lt;span lang="EN-US" style="font-size: 12.0pt; line-height: 115%; font-family: Symbol; mso-fareast-font-family: Symbol; mso-bidi-font-family: Symbol;"&gt;&lt;span style="mso-list: Ignore;"&gt;&amp;middot;&lt;span style="font: 7.0pt 'Times New Roman';"&gt;&amp;nbsp;&amp;nbsp;&amp;nbsp;&amp;nbsp;&amp;nbsp;&amp;nbsp;&amp;nbsp; &lt;/span&gt;&lt;/span&gt;&lt;/span&gt;&lt;!--[endif]--&gt;&lt;span lang="EN-US" style="font-size: 12.0pt; line-height: 115%; mso-ascii-font-family: Calibri; mso-ascii-theme-font: minor-latin; mso-hansi-font-family: Calibri; mso-hansi-theme-font: minor-latin; mso-bidi-font-family: Calibri; mso-bidi-theme-font: minor-latin; mso-bidi-font-weight: bold;"&gt;Judged, 8th Amity University Madhya Pradesh National Moot Court Competition, 2024.&lt;/span&gt;&lt;/p&gt;
&lt;p class="MsoListParagraphCxSpLast" style="margin-left: 2.0cm; mso-add-space: auto; text-align: justify; text-indent: -21.25pt; line-height: 115%; mso-outline-level: 1; mso-list: l0 level1 lfo1;"&gt;&lt;!-- [if !supportLists]--&gt;&lt;span lang="EN-US" style="font-size: 12.0pt; line-height: 115%; font-family: Symbol; mso-fareast-font-family: Symbol; mso-bidi-font-family: Symbol;"&gt;&lt;span style="mso-list: Ignore;"&gt;&amp;middot;&lt;span style="font: 7.0pt 'Times New Roman';"&gt;&amp;nbsp;&amp;nbsp;&amp;nbsp;&amp;nbsp;&amp;nbsp;&amp;nbsp;&amp;nbsp; &lt;/span&gt;&lt;/span&gt;&lt;/span&gt;&lt;!--[endif]--&gt;&lt;span lang="EN-US" style="font-size: 12.0pt; line-height: 115%; mso-ascii-font-family: Calibri; mso-ascii-theme-font: minor-latin; mso-hansi-font-family: Calibri; mso-hansi-theme-font: minor-latin; mso-bidi-font-family: Calibri; mso-bidi-theme-font: minor-latin; mso-bidi-font-weight: bold;"&gt;Judged, National Hybrid Moot Court Competition on Corporate and Commercial Law organized by NIMS School of Law, NIMS University Rajasthan in collaboration with with ICSI &amp;ndash; 2024. &lt;/span&gt;&lt;/p&gt;</t>
  </si>
  <si>
    <t>19-Feb-26 12:41 AM</t>
  </si>
  <si>
    <t>Anwar Rasheed</t>
  </si>
  <si>
    <t>anwarrasheed.alig@gmail.com</t>
  </si>
  <si>
    <t>05-Aug-1993</t>
  </si>
  <si>
    <t>Athar Imam Ansari</t>
  </si>
  <si>
    <t xml:space="preserve">C/O: Athar Imam Ansari
"Nasheman", Mohalla - Neel Kothi, Ward Number - 30,
Near Tirpal Masjid, Dehri-On-Sone, PIN - 821307
District - Rohtas, State – Bihar, India
</t>
  </si>
  <si>
    <t>DAV Public School</t>
  </si>
  <si>
    <t>CBSE Board, Dehri, Bihar</t>
  </si>
  <si>
    <t>EnglishScience, Hindi,Mathematics,Science ,Social Science,IT</t>
  </si>
  <si>
    <t>SSSC Boys</t>
  </si>
  <si>
    <t>AMU, Aligarh, Uttar Pradesh</t>
  </si>
  <si>
    <t>English,Accountancy,Commerce,Economics</t>
  </si>
  <si>
    <t>Department of Commerce, Aligarh, Uttar Pradesh</t>
  </si>
  <si>
    <t>Commerce</t>
  </si>
  <si>
    <t>Aligarh, Uttar Pradesh</t>
  </si>
  <si>
    <t>Management</t>
  </si>
  <si>
    <t>Department of Management and Business Administration, Aliah University, Kolkata, West Bengal</t>
  </si>
  <si>
    <t>&lt;p&gt;1. Qualified UGC-NET (Management) in 2020.&lt;/p&gt;
&lt;p&gt;2. Qualified UGC-NET (Management) in 2018.&lt;/p&gt;
&lt;p&gt;&amp;nbsp;&lt;/p&gt;</t>
  </si>
  <si>
    <t>MS Office, SPSS,SPSS AMOS</t>
  </si>
  <si>
    <t>19-Feb-26 12:46 AM</t>
  </si>
  <si>
    <t>NUP-vacancy-032</t>
  </si>
  <si>
    <t>Liberal Arts And Humanities</t>
  </si>
  <si>
    <t>Jyoti Vasantrao Mugalikar Patil</t>
  </si>
  <si>
    <t>muktanam@gmail.com</t>
  </si>
  <si>
    <t>06-Nov-1978</t>
  </si>
  <si>
    <t>English, English</t>
  </si>
  <si>
    <t>Bhalchandra Patil</t>
  </si>
  <si>
    <t>D104:Kumar Shantiniketan Baner Pashan link road Pune 411021</t>
  </si>
  <si>
    <t>Jyoti Vasantrao Mugalikar</t>
  </si>
  <si>
    <t>Maharashtra State Board of Education, Maharashtra</t>
  </si>
  <si>
    <t xml:space="preserve">Science Maths English SST </t>
  </si>
  <si>
    <t>Government College of Arts and Science</t>
  </si>
  <si>
    <t>Maharashtra State Board of Secondary and Higher Secondary Education</t>
  </si>
  <si>
    <t>English, Psychology, Economics, Marathi, Geography,Psychology, English, Economic</t>
  </si>
  <si>
    <t>Marathwada University</t>
  </si>
  <si>
    <t xml:space="preserve">English, Economics and Psychology,English Economics and Psychology  </t>
  </si>
  <si>
    <t>Bachelor of Arts</t>
  </si>
  <si>
    <t>English Language Teaching</t>
  </si>
  <si>
    <t>SNDT University, Mumbai</t>
  </si>
  <si>
    <t>SNDT College, Mumbai</t>
  </si>
  <si>
    <t xml:space="preserve"> Syntax, Media Semiotics, Morphology, Phonology,Syntax ,Psycho linguistics</t>
  </si>
  <si>
    <t>Master of Arts</t>
  </si>
  <si>
    <t>Psycho linguistics, Syntax, Semantics, Phonology, Phonetics, Morphology</t>
  </si>
  <si>
    <t>EFLU Hyderabad</t>
  </si>
  <si>
    <t xml:space="preserve">ELT </t>
  </si>
  <si>
    <t>Linguistics</t>
  </si>
  <si>
    <t>Abeda Inamdar Senior College, Camp Pune</t>
  </si>
  <si>
    <t>&lt;p&gt;Post Graduate Certificate of teaching of English, EFLU Hyderabad&lt;/p&gt;</t>
  </si>
  <si>
    <t>&lt;p&gt;Research project selected for the third position in intercollegiate research competition ( Avishkar)&amp;nbsp;&lt;/p&gt;</t>
  </si>
  <si>
    <t>19-Feb-26 02:09 AM</t>
  </si>
  <si>
    <t>Jyoti Pravin Nawade</t>
  </si>
  <si>
    <t>jyoti.nawade@gmail.com</t>
  </si>
  <si>
    <t>04-Dec-1984</t>
  </si>
  <si>
    <t>Marathi, Hindi,english</t>
  </si>
  <si>
    <t>Pravin Nawade</t>
  </si>
  <si>
    <t>D-504, Aura County, Ubale nagar, wagholi
PUNE-412207</t>
  </si>
  <si>
    <t>JAWAHAR VIDYALAYA, MAJALGAON</t>
  </si>
  <si>
    <t>MAJALGAON, BEED</t>
  </si>
  <si>
    <t>GENERAL-ENGLISH, MATHEMATICS</t>
  </si>
  <si>
    <t>ART, SCIENCE AND COMMERCE COLLEGE OG MAJALGAON</t>
  </si>
  <si>
    <t>PHYSICS, CHEMISTRY, BIOLOGY, MATHEMATICS</t>
  </si>
  <si>
    <t>Dr. Babasaheb Ambedkar University</t>
  </si>
  <si>
    <t>MARATHEWADA INSTITUTE OF TECHNOLOGY, SAMBHAJINAGAR, MAHARASHTRA</t>
  </si>
  <si>
    <t>COMPUTER ECIENCE AND ENGINEERING</t>
  </si>
  <si>
    <t>BATCHELOR OF TECHNOLOGY</t>
  </si>
  <si>
    <t>RAJIV GANDHI PROGYODIKI VISHWAVIDYALAYA</t>
  </si>
  <si>
    <t>SAGAR INSTITUTE OF TECHNOLOGY, BHOPAL, MADHYAPRADESH</t>
  </si>
  <si>
    <t>DATA MINING, CYBER SECURITY</t>
  </si>
  <si>
    <t>MASTER OF TECHNOLOGY</t>
  </si>
  <si>
    <t xml:space="preserve">ARTIFICIAL INTELLIGENCE </t>
  </si>
  <si>
    <t>FACULTY OF ENGINEERING AND TECHNOLOGY</t>
  </si>
  <si>
    <t>&lt;p&gt;1) Certificate of Participation in Faculty Development Program on NextGen Al: Innovations in Machine learning. Deep learning and Generative models. Marathwada Mitramandals Institute of Technology. 2024-12-01&lt;/p&gt;
&lt;p&gt;2) Certificate of Participation in Fa</t>
  </si>
  <si>
    <t>&lt;p dir="ltr" style="line-height: 1.2; margin-top: 8.4566650390625pt; margin-bottom: 0pt;"&gt;&lt;span style="font-size: 13.954787254333494pt; font-family: Rubik,sans-serif; color: #000000; background-color: transparent; font-weight: 400; font-style: normal; font-variant: normal; text-decoration: none; vertical-align: baseline; white-space: pre-wrap;"&gt;PROJECTS&amp;nbsp;&lt;/span&gt;&lt;/p&gt;
&lt;p dir="ltr" style="line-height: 1.2; margin-top: 6.5499267578125pt; margin-bottom: 0pt;"&gt;&lt;span style="font-size: 11.4176pt; font-family: Rubik, sans-serif; font-variant-numeric: normal; font-variant-east-asian: normal; font-variant-alternates: normal; font-variant-position: normal; font-variant-emoji: normal; vertical-align: baseline; white-space-collapse: preserve;"&gt;1) &lt;strong&gt;Student Recruitment and Lifecycle Management &lt;/strong&gt;&lt;/span&gt;&lt;/p&gt;
&lt;p dir="ltr" style="line-height: 1.2; margin-top: 2.73529052734375pt; margin-bottom: 0pt;"&gt;&lt;span style="font-size: 7.6117pt; font-family: Inter, sans-serif; color: #384347; font-variant-numeric: normal; font-variant-east-asian: normal; font-variant-alternates: normal; font-variant-position: normal; font-variant-emoji: normal; vertical-align: baseline; white-space-collapse: preserve;"&gt;02/2020 - 12/2023 Kharadi&amp;nbsp;&lt;/span&gt;&lt;/p&gt;
&lt;p dir="ltr" style="line-height: 1.2; margin-top: 2.18316650390625pt; margin-bottom: 0pt;"&gt;&lt;span style="font-size: 8.24601pt; font-family: Inter, sans-serif; color: #384347; font-variant-numeric: normal; font-variant-east-asian: normal; font-variant-alternates: normal; font-variant-position: normal; font-variant-emoji: normal; vertical-align: baseline; white-space-collapse: preserve;"&gt;Student Recruitment and Life-cycle Management.&amp;nbsp;&lt;/span&gt;&lt;/p&gt;
&lt;p dir="ltr" style="line-height: 1.2; margin-top: 0.91461181640625pt; margin-bottom: 0pt;"&gt;&lt;span style="font-size: 7.6117pt; font-family: Inter, sans-serif; color: #384347; font-variant-numeric: normal; font-variant-east-asian: normal; font-variant-alternates: normal; font-variant-position: normal; font-variant-emoji: normal; vertical-align: baseline; white-space-collapse: preserve;"&gt;06/1999 - 04/2001 Maharashtra &lt;/span&gt;&lt;/p&gt;
&lt;p dir="ltr" style="line-height: 1.2; margin-top: 0.91461181640625pt; margin-bottom: 0pt;"&gt;&amp;nbsp;&lt;/p&gt;
&lt;p dir="ltr" style="line-height: 1.2; margin-top: 0.91461181640625pt; margin-bottom: 0pt;"&gt;&lt;span style="font-family: Rubik, sans-serif; font-size: 11.4176pt; white-space-collapse: preserve; text-indent: -0.308258pt;"&gt;&lt;strong&gt;2) Online Classroom and Exam Management &lt;/strong&gt;&lt;/span&gt;&lt;/p&gt;
&lt;p&gt;&lt;span id="docs-internal-guid-88aa5af2-7fff-4273-d814-241dbf372c2e"&gt;&lt;/span&gt;&lt;/p&gt;
&lt;p dir="ltr" style="line-height: 1.2; margin-right: 98.0279pt; margin-top: 2.73523pt; margin-bottom: 0pt; text-align: left;"&gt;&lt;span style="font-size: 7.611701965332031pt; font-family: Inter,sans-serif; color: #384347; background-color: transparent; font-weight: 400; font-style: normal; font-variant: normal; text-decoration: none; vertical-align: baseline; white-space: pre-wrap;"&gt;02/2020 - 12/2023 Kharadi&amp;nbsp;&lt;/span&gt;&lt;/p&gt;
&lt;p dir="ltr" style="line-height: 1.2; margin-right: 62.1833pt; margin-top: 2.18317pt; margin-bottom: 0pt; text-align: left;"&gt;&lt;span style="font-size: 8.246010780334473pt; font-family: Inter,sans-serif; color: #384347; background-color: transparent; font-weight: 400; font-style: normal; font-variant: normal; text-decoration: none; vertical-align: baseline; white-space: pre-wrap;"&gt;Online Classroom and Exam Management.&amp;nbsp;&lt;/span&gt;&lt;/p&gt;
&lt;p dir="ltr" style="line-height: 1.2; margin-right: 217.873pt; margin-top: 1.54889pt; margin-bottom: 0pt;"&gt;&lt;span style="font-size: 8.246010780334473pt; font-family: Inter,sans-serif; color: #384347; background-color: transparent; font-weight: 400; font-style: normal; font-variant: normal; text-decoration: none; vertical-align: baseline; white-space: pre-wrap;"&gt;&amp;bull;&amp;nbsp;&lt;/span&gt;&lt;span style="font-size: 8.246010780334473pt; font-family: Inter,sans-serif; color: #384347; background-color: transparent; font-weight: 400; font-style: normal; font-variant: normal; text-decoration: none; vertical-align: baseline; white-space: pre-wrap;"&gt;Created a platform for managing virtual classrooms and online exams.&amp;nbsp;&lt;/span&gt;&lt;span style="font-size: 8.246010780334473pt; font-family: Inter,sans-serif; color: #384347; background-color: transparent; font-weight: 400; font-style: normal; font-variant: normal; text-decoration: none; vertical-align: baseline; white-space: pre-wrap;"&gt;Supported innovative teaching and learning goals through online classes and live proctoring.&amp;nbsp;&lt;/span&gt;&lt;/p&gt;
&lt;p dir="ltr" style="line-height: 1.2; margin-right: 217.873pt; margin-top: 1.54889pt; margin-bottom: 0pt;"&gt;&amp;nbsp;&lt;/p&gt;
&lt;p dir="ltr" style="line-height: 1.2; margin-right: 217.873pt; margin-top: 1.54889pt; margin-bottom: 0pt;"&gt;&lt;strong&gt;&lt;span style="font-size: 11.4176pt; font-family: Rubik, sans-serif; color: #000000; background-color: transparent; font-style: normal; font-variant: normal; text-decoration: none; vertical-align: baseline; white-space: pre-wrap;"&gt;3) GAAPI &lt;/span&gt;&lt;/strong&gt;&lt;/p&gt;
&lt;p dir="ltr" style="line-height: 1.2; margin-right: 217.873pt; margin-top: 1.54889pt; margin-bottom: 0pt;"&gt;&lt;span style="font-size: 7.611701965332031pt; font-family: Inter,sans-serif; color: #384347; background-color: transparent; font-weight: 400; font-style: normal; font-variant: normal; text-decoration: none; vertical-align: baseline; white-space: pre-wrap;"&gt;01/2014 - 06/2014&amp;nbsp;&lt;/span&gt;&lt;/p&gt;
&lt;p dir="ltr" style="line-height: 1.2; margin-right: 217.873pt; margin-top: 1.54889pt; margin-bottom: 0pt;"&gt;&lt;span style="font-size: 8.246010780334473pt; font-family: Inter,sans-serif; color: #384347; background-color: transparent; font-weight: 400; font-style: normal; font-variant: normal; text-decoration: none; vertical-align: baseline; white-space: pre-wrap;"&gt;M. Tech Project on Hybrid Ant Colony-Genetic Algorithm for Global Continuous Optimization.&amp;nbsp;&lt;/span&gt;&lt;span style="font-size: 8.246010780334473pt; font-family: Inter,sans-serif; color: #384347; background-color: transparent; font-weight: 400; font-style: normal; font-variant: normal; text-decoration: none; vertical-align: baseline; white-space: pre-wrap;"&gt;Conducted research on global optimization problems using heuristic methods.&amp;nbsp;&lt;/span&gt;&lt;span style="font-size: 8.246010780334473pt; font-family: Inter,sans-serif; color: #384347; background-color: transparent; font-weight: 400; font-style: normal; font-variant: normal; text-decoration: none; vertical-align: baseline; white-space: pre-wrap;"&gt;Developed a project focusing on hybrid algorithms for optimization.&amp;nbsp;&lt;/span&gt;&lt;/p&gt;
&lt;p dir="ltr" style="line-height: 1.2; margin-right: 217.873pt; margin-top: 1.54889pt; margin-bottom: 0pt;"&gt;&amp;nbsp;&lt;/p&gt;
&lt;p dir="ltr" style="line-height: 1.2; margin-right: 217.873pt; margin-top: 1.54889pt; margin-bottom: 0pt;"&gt;&lt;strong&gt;&lt;span style="font-size: 11.4176pt; font-family: Rubik, sans-serif; color: #000000; background-color: transparent; font-style: normal; font-variant: normal; text-decoration: none; vertical-align: baseline; white-space: pre-wrap;"&gt;4) Database for Alumni &lt;/span&gt;&lt;/strong&gt;&lt;/p&gt;
&lt;p dir="ltr" style="line-height: 1.2; margin-right: 217.873pt; margin-top: 1.54889pt; margin-bottom: 0pt;"&gt;&lt;span style="font-size: 7.611701965332031pt; font-family: Inter,sans-serif; color: #384347; background-color: transparent; font-weight: 400; font-style: normal; font-variant: normal; text-decoration: none; vertical-align: baseline; white-space: pre-wrap;"&gt;01/2005 - 06/2006&amp;nbsp;&lt;/span&gt;&lt;/p&gt;
&lt;p dir="ltr" style="line-height: 1.2; margin-right: 217.873pt; margin-top: 1.54889pt; margin-bottom: 0pt;"&gt;&lt;span style="font-size: 8.246010780334473pt; font-family: Inter,sans-serif; color: #384347; background-color: transparent; font-weight: 400; font-style: normal; font-variant: normal; text-decoration: none; vertical-align: baseline; white-space: pre-wrap;"&gt;B. Tech Project on Database for Alumni.&amp;nbsp;&lt;/span&gt;&lt;/p&gt;
&lt;p dir="ltr" style="line-height: 1.2; margin-right: 217.873pt; margin-top: 1.54889pt; margin-bottom: 0pt;"&gt;&lt;span style="font-size: 8.246010780334473pt; font-family: Inter,sans-serif; color: #384347; background-color: transparent; font-weight: 400; font-style: normal; font-variant: normal; text-decoration: none; vertical-align: baseline; white-space: pre-wrap;"&gt;Designed a computerised system for managing alumni records.&amp;nbsp;&lt;/span&gt;&lt;/p&gt;
&lt;p dir="ltr" style="line-height: 1.2; margin-right: 217.873pt; margin-top: 1.54889pt; margin-bottom: 0pt;"&gt;&lt;span style="font-size: 8.246010780334473pt; font-family: Inter,sans-serif; color: #384347; background-color: transparent; font-weight: 400; font-style: normal; font-variant: normal; text-decoration: none; vertical-align: baseline; white-space: pre-wrap;"&gt;Facilitated access to information for students&amp;nbsp;&lt;/span&gt;&lt;span style="font-size: 8.246010780334473pt; font-family: Inter,sans-serif; color: #384347; background-color: transparent; font-weight: 400; font-style: normal; font-variant: normal; text-decoration: none; vertical-align: baseline; white-space: pre-wrap;"&gt;and faculty. &lt;/span&gt;&lt;/p&gt;
&lt;p&gt;&lt;span id="docs-internal-guid-791d2d2a-7fff-c217-4b74-91faa2eb9b0b"&gt;&lt;/span&gt;&lt;/p&gt;</t>
  </si>
  <si>
    <t>1) Research 2),2) Teaching ,3) Cyber security,4) Digital Marketing ,5) Software testing,6) python,7) oracle 8) C and C++ 8) ,8) ADVANCED EXCEL,9) Effective lecturing techniques,10) Educational technology,11) Course design,12) Problem-solving Ability 13),1</t>
  </si>
  <si>
    <t>19-Feb-26 05:39 AM</t>
  </si>
  <si>
    <t>Gayatri Ravikant Thakre</t>
  </si>
  <si>
    <t>gxt2250@mavs.uta.edu</t>
  </si>
  <si>
    <t>29-Jun-1996</t>
  </si>
  <si>
    <t>Divorced</t>
  </si>
  <si>
    <t xml:space="preserve">English,Hindi,Marathi </t>
  </si>
  <si>
    <t>Ravikant Thakre</t>
  </si>
  <si>
    <t>7255 Texas Rangers Dr Apt 1225, Frisco, Texas, USA</t>
  </si>
  <si>
    <t xml:space="preserve">School of Scholars, Kaulkhed, Akola </t>
  </si>
  <si>
    <t>Central Board of Secondary Education, Delhi</t>
  </si>
  <si>
    <t>English,Sanskrit,Mathematics,Science,Social Science</t>
  </si>
  <si>
    <t>Ujwane Junior College</t>
  </si>
  <si>
    <t>Maharashtra State Board  of Secondary and Higher Secondary Education, Pune, Maharashtra</t>
  </si>
  <si>
    <t>English,Mathematics and Statistics,Physics,Chemistry,Computer Science,Environment Education</t>
  </si>
  <si>
    <t>Mumbai University</t>
  </si>
  <si>
    <t xml:space="preserve">Bharatiya Vidya Bhavan's Sardar Patel College of Engineering </t>
  </si>
  <si>
    <t>Engineering Mathematics,Applied Science,Engineering Graphics,Strength of Materials,Building Construction,Concrete Technology,Structural Analysis,Geotechnical Engineering,Construction Engineering,Construction Management,Quantity Survey Estimation and Valua</t>
  </si>
  <si>
    <t>Texas A&amp;M University, College Station, Texas, USA</t>
  </si>
  <si>
    <t>Advanced Mechanics of material,Applied Mathematics,Behavior of steel structures,Survery of Management</t>
  </si>
  <si>
    <t>Columbia University</t>
  </si>
  <si>
    <t>Construction and Project Management,Construction Scheduling,Construction Finance,Construction Cost Estimation and Cost Control</t>
  </si>
  <si>
    <t>The University of Texas at Arlington, Texas, USA</t>
  </si>
  <si>
    <t>&lt;p&gt;I am a Licensed Professional Engineer (PE) in Civil Engineering across fifteen U.S. states, including Alabama (PE54364), Arkansas (22749), Florida (99100), Georgia (PE052274), Illinois (062.078026), Louisiana (PE.0049106), Maryland (64910) etc.&lt;/p&gt;</t>
  </si>
  <si>
    <t>&lt;p&gt;I have been fortunate to receive recognition for my academic and professional achievements. I was selected as the CMAA North Texas Chapter Scholarship Recipient in April 2024, awarded a $1,000 scholarship in recognition of academic excellence, professional dedication, and contributions to construction management, and was honored at the CMAA North Texas Gala. I received a fully funded Research Assistantship at Texas A&amp;amp;M University in 2017, offered to only 0.1% of applicants, in support of my Master&amp;rsquo;s studies. Earlier, I was awarded the Kulpati Silver Medal by the University of Mumbai for securing second rank in the 2017 Civil Engineering graduating batch at Sardar Patel College of Engineering (SPCE).&lt;/p&gt;</t>
  </si>
  <si>
    <t>AutoCAD,MS Office,ABAQUS</t>
  </si>
  <si>
    <t>19-Feb-26 05:53 AM</t>
  </si>
  <si>
    <t>NUP-vacancy-018</t>
  </si>
  <si>
    <t>Construction Technology Management - Estimation &amp; Costing, Contract Management, Bim, Msp &amp; Primavera</t>
  </si>
  <si>
    <t>19-Feb-26 06:14 AM</t>
  </si>
  <si>
    <t>19-Feb-26 06:16 AM</t>
  </si>
  <si>
    <t>Mukund S</t>
  </si>
  <si>
    <t>s.mukund75@gmail.com</t>
  </si>
  <si>
    <t>25-Sep-1992</t>
  </si>
  <si>
    <t xml:space="preserve">English, Hindi, Tamil </t>
  </si>
  <si>
    <t>Ak selvaraju</t>
  </si>
  <si>
    <t>Benzy petrol pump, Chandappadi junction, Ponnani, Kerala Malappuram district 679586
281,yajur Ved, Dixit Nagar, Nari Road,Uppalwadi so</t>
  </si>
  <si>
    <t xml:space="preserve">Kcp siddhartha adarsh residential public school </t>
  </si>
  <si>
    <t xml:space="preserve">CBSE </t>
  </si>
  <si>
    <t xml:space="preserve">English, Hindi, science, social science, mathematics ,English </t>
  </si>
  <si>
    <t xml:space="preserve">Velammal matriculation higher secondary school </t>
  </si>
  <si>
    <t>Matricut</t>
  </si>
  <si>
    <t xml:space="preserve">English, mathematics, physics, chemistry, biology, hindi , English </t>
  </si>
  <si>
    <t xml:space="preserve">Anna University </t>
  </si>
  <si>
    <t xml:space="preserve">Kongu Engineering College </t>
  </si>
  <si>
    <t xml:space="preserve">Nit Calicut </t>
  </si>
  <si>
    <t xml:space="preserve">Urban Planning </t>
  </si>
  <si>
    <t xml:space="preserve">AutoCAD,MS Office     </t>
  </si>
  <si>
    <t>19-Feb-26 06:50 AM</t>
  </si>
  <si>
    <t>Murali Gunasekaran</t>
  </si>
  <si>
    <t>murali.220984@gmail.com</t>
  </si>
  <si>
    <t>22-Sep-1984</t>
  </si>
  <si>
    <t>Gunasekaran</t>
  </si>
  <si>
    <t>3/151, M.C Road, Poigai Village, Vellore-632114</t>
  </si>
  <si>
    <t>Dr. Sudarsan J S</t>
  </si>
  <si>
    <t>SOEE-NICMAR</t>
  </si>
  <si>
    <t>Madras matriculation Higher Secondary School</t>
  </si>
  <si>
    <t>Vellore/Tamil Nadu</t>
  </si>
  <si>
    <t>Maths</t>
  </si>
  <si>
    <t>Civil Engineering (Architecture)</t>
  </si>
  <si>
    <t>T.P.E.V.R Government polytechnic</t>
  </si>
  <si>
    <t>Structural Analysis</t>
  </si>
  <si>
    <t>Anna University</t>
  </si>
  <si>
    <t>Institute of Road and Transport Technology, Erode/Tamil Nadu</t>
  </si>
  <si>
    <t>Structural Analysis,Structural Design</t>
  </si>
  <si>
    <t>VIT University</t>
  </si>
  <si>
    <t>VIT University, Vellore/Tamil Nadu</t>
  </si>
  <si>
    <t>Advanced Concrete design</t>
  </si>
  <si>
    <t>VIT UNiversity</t>
  </si>
  <si>
    <t>&lt;p&gt;&lt;strong data-start="126" data-end="137"&gt;Degree:&lt;/strong&gt; Doctor of Philosophy (Ph.D.)&lt;br data-start="166" data-end="169" /&gt;&lt;strong data-start="169" data-end="188"&gt;Specialization:&lt;/strong&gt; Civil / Structural Engineering&lt;br data-start="219" data-end="222</t>
  </si>
  <si>
    <t>&lt;p class="MsoNormal"&gt;&lt;span style="font-size: 10.0pt; line-height: 115%; font-family: 'Times New Roman',serif;"&gt;1.&amp;nbsp;&lt;/span&gt;&lt;span lang="EN-GB" style="font-size: 10.0pt; line-height: 115%; font-family: 'Times New Roman',serif; mso-ansi-language: EN-GB;"&gt;I have been recognized among the top 2% of scientists worldwide by Stanford University for the years 2022, 2023, 2024 and 2025.&amp;nbsp;&lt;/span&gt;&lt;/p&gt;
&lt;p class="MsoNormal"&gt;&lt;span lang="EN-GB" style="font-size: 10.0pt; line-height: 115%; font-family: 'Times New Roman',serif; mso-ansi-language: EN-GB;"&gt;2.&amp;nbsp;&lt;/span&gt;&lt;span style="font-size: 10.0pt; line-height: 115%; font-family: 'Times New Roman',serif;"&gt;Received the Highly Cited Award for the review paper titled "Recent research in mechanical properties of geopolymer-based ultra-high performance concrete: A review."&amp;nbsp;This certificate was issued to G. Murali by Defence Technology, recognizing the paper's outstanding impact through high citations.&lt;/span&gt;&lt;/p&gt;
&lt;p class="MsoNormal"&gt;&lt;span style="font-size: 10.0pt; line-height: 115%; font-family: 'Times New Roman',serif;"&gt;3. Received the Top Cited Article award from Wiley for the paper on fracture toughness of geopolymer fiber-reinforced concrete, published in Advances in Civil Engineering between January and December 2023. This recognizes Gunashekaran Murali as the author whose work was identified as a top cited article&lt;/span&gt;&lt;/p&gt;</t>
  </si>
  <si>
    <t>AutoCAD</t>
  </si>
  <si>
    <t>19-Feb-26 07:22 AM</t>
  </si>
  <si>
    <t>Suresh Chandra Ch</t>
  </si>
  <si>
    <t>drchsuresh8@gmail.com</t>
  </si>
  <si>
    <t>01-Aug-1983</t>
  </si>
  <si>
    <t>English, Telugu,Hindi</t>
  </si>
  <si>
    <t>Ch Ramaiah</t>
  </si>
  <si>
    <t>23-5-49/6, Shayampet, Hunter Road, Hanamkonda, Telangana State - 506001</t>
  </si>
  <si>
    <t>ZPPS School</t>
  </si>
  <si>
    <t>Mathematics, Science</t>
  </si>
  <si>
    <t>Mahathi Junior College</t>
  </si>
  <si>
    <t>Maths, Physics</t>
  </si>
  <si>
    <t>University Arts and Science College</t>
  </si>
  <si>
    <t>Kakatiya University</t>
  </si>
  <si>
    <t>Maths, statistics</t>
  </si>
  <si>
    <t xml:space="preserve">B.Sc </t>
  </si>
  <si>
    <t>Kakatiya University colelge</t>
  </si>
  <si>
    <t xml:space="preserve">MBA </t>
  </si>
  <si>
    <t>Kakatiya University College, Warangal, Telangana</t>
  </si>
  <si>
    <t>Commerce and Business Management</t>
  </si>
  <si>
    <t>Commerce &amp; Business Management</t>
  </si>
  <si>
    <t>&lt;p class="MsoListParagraph" style="text-align: justify; text-indent: -18.15pt; line-height: 150%; mso-list: l0 level1 lfo1; tab-stops: 36.4pt 36.5pt 6.75in; margin: 0in 1.45pt .0001pt 36.5pt;"&gt;&lt;!-- [if !supportLists]--&gt;&lt;span style="mso-list: Ignore;"&gt;1.&lt;span style="font: 7.0pt 'Times New Roman';"&gt;&amp;nbsp;&amp;nbsp;&amp;nbsp;&amp;nbsp;&amp;nbsp; &lt;/span&gt;&lt;/span&gt;&lt;!--[endif]--&gt;&lt;span style="font-size: 12.0pt; line-height: 150%;"&gt;Recipient of &lt;strong style="mso-bidi-font-weight: normal;"&gt;Best Paper Award &lt;/strong&gt;at &lt;strong style="mso-bidi-font-weight: normal;"&gt;&lt;span style="color: #1f1f1f;"&gt;International Conference &lt;/span&gt;&lt;/strong&gt;&lt;span style="color: #1f1f1f;"&gt;on VUCA-2019, organized by MIET Business School, Meerut, Uttar Pradesh State.&lt;/span&gt;&lt;/span&gt;&lt;/p&gt;
&lt;p class="MsoListParagraph" style="text-align: justify; text-indent: -18.15pt; line-height: 150%; mso-list: l0 level1 lfo1; tab-stops: 36.4pt 36.5pt 6.75in; margin: 0in 1.45pt .0001pt 36.5pt;"&gt;&lt;!-- [if !supportLists]--&gt;&lt;span style="mso-list: Ignore;"&gt;2.&lt;span style="font: 7.0pt 'Times New Roman';"&gt;&amp;nbsp;&amp;nbsp;&amp;nbsp;&amp;nbsp;&amp;nbsp; &lt;/span&gt;&lt;/span&gt;&lt;!--[endif]--&gt;&lt;span style="font-size: 12.0pt; line-height: 150%; color: #1f1f1f;"&gt;Recipient of &lt;strong style="mso-bidi-font-weight: normal;"&gt;Bet paper award and Cash Prize &lt;/strong&gt;at TCA National 3&lt;span style="position: relative; top: -2.5pt; mso-text-raise: 2.5pt;"&gt;rd&lt;span style="letter-spacing: -.1pt;"&gt; &lt;/span&gt;&lt;/span&gt;Annual Conference on Impact of COVID-19 on Business and Industry organized by Department of Commerce, Sathavahana University, Karimnagar, Telangana State.&lt;/span&gt;&lt;/p&gt;
&lt;p class="MsoListParagraph" style="text-align: justify; text-indent: -18.15pt; line-height: 150%; mso-list: l0 level1 lfo1; tab-stops: 36.45pt 6.75in; margin: 0in 1.45pt .0001pt 36.5pt;"&gt;&lt;!-- [if !supportLists]--&gt;&lt;span style="mso-list: Ignore;"&gt;3.&lt;span style="font: 7.0pt 'Times New Roman';"&gt;&amp;nbsp;&amp;nbsp;&amp;nbsp;&amp;nbsp;&amp;nbsp; &lt;/span&gt;&lt;/span&gt;&lt;!--[endif]--&gt;&lt;strong style="mso-bidi-font-weight: normal;"&gt;&lt;span style="font-size: 12.0pt; line-height: 150%; letter-spacing: -.1pt;"&gt;IICA,&lt;/span&gt;&lt;/strong&gt;&lt;strong style="mso-bidi-font-weight: normal;"&gt;&lt;span style="font-size: 12.0pt; line-height: 150%; letter-spacing: -.85pt;"&gt; &lt;/span&gt;&lt;/strong&gt;&lt;strong style="mso-bidi-font-weight: normal;"&gt;&lt;span style="font-size: 12.0pt; line-height: 150%; letter-spacing: -.1pt;"&gt;Ministry&lt;/span&gt;&lt;/strong&gt;&lt;strong style="mso-bidi-font-weight: normal;"&gt;&lt;span style="font-size: 12.0pt; line-height: 150%; letter-spacing: -.25pt;"&gt; &lt;/span&gt;&lt;/strong&gt;&lt;strong style="mso-bidi-font-weight: normal;"&gt;&lt;span style="font-size: 12.0pt; line-height: 150%; letter-spacing: -.1pt;"&gt;of&lt;/span&gt;&lt;/strong&gt;&lt;strong style="mso-bidi-font-weight: normal;"&gt;&lt;span style="font-size: 12.0pt; line-height: 150%; letter-spacing: -.35pt;"&gt; &lt;/span&gt;&lt;/strong&gt;&lt;strong style="mso-bidi-font-weight: normal;"&gt;&lt;span style="font-size: 12.0pt; line-height: 150%; letter-spacing: -.1pt;"&gt;Corporate&lt;/span&gt;&lt;/strong&gt;&lt;strong style="mso-bidi-font-weight: normal;"&gt;&lt;span style="font-size: 12.0pt; line-height: 150%; letter-spacing: -.55pt;"&gt; &lt;/span&gt;&lt;/strong&gt;&lt;strong style="mso-bidi-font-weight: normal;"&gt;&lt;span style="font-size: 12.0pt; line-height: 150%; letter-spacing: -.1pt;"&gt;Affairs&lt;/span&gt;&lt;/strong&gt;&lt;strong style="mso-bidi-font-weight: normal;"&gt;&lt;span style="font-size: 12.0pt; line-height: 150%; letter-spacing: -.25pt;"&gt; &lt;/span&gt;&lt;/strong&gt;&lt;span style="font-size: 12.0pt; line-height: 150%; letter-spacing: -.1pt;"&gt;certified&lt;/span&gt;&lt;span style="font-size: 12.0pt; line-height: 150%; letter-spacing: .3pt;"&gt; &lt;/span&gt;&lt;span style="font-size: 12.0pt; line-height: 150%; letter-spacing: -.1pt;"&gt;Resource&lt;/span&gt;&lt;span style="font-size: 12.0pt; line-height: 150%; letter-spacing: -.2pt;"&gt; &lt;/span&gt;&lt;span style="font-size: 12.0pt; line-height: 150%; letter-spacing: -.1pt;"&gt;Person&lt;/span&gt;&lt;span style="font-size: 12.0pt; line-height: 150%; letter-spacing: -.15pt;"&gt; &lt;/span&gt;&lt;span style="font-size: 12.0pt; line-height: 150%; letter-spacing: -.1pt;"&gt;from&lt;/span&gt;&lt;span style="font-size: 12.0pt; line-height: 150%; letter-spacing: -.55pt;"&gt; &lt;/span&gt;&lt;span style="font-size: 12.0pt; line-height: 150%; letter-spacing: -.1pt;"&gt;Telangana&lt;/span&gt;&lt;span style="font-size: 12.0pt; line-height: 150%; letter-spacing: -.3pt;"&gt; &lt;/span&gt;&lt;span style="font-size: 12.0pt; line-height: 150%; letter-spacing: -.1pt;"&gt;Region.&lt;/span&gt;&lt;/p&gt;
&lt;p class="MsoListParagraph" style="text-align: justify; text-indent: -18.15pt; line-height: 150%; mso-list: l0 level1 lfo1; tab-stops: 36.45pt 6.75in; margin: 0in 1.45pt .0001pt 36.5pt;"&gt;&lt;!-- [if !supportLists]--&gt;&lt;span style="mso-list: Ignore;"&gt;4.&lt;span style="font: 7.0pt 'Times New Roman';"&gt;&amp;nbsp;&amp;nbsp;&amp;nbsp;&amp;nbsp;&amp;nbsp; &lt;/span&gt;&lt;/span&gt;&lt;!--[endif]--&gt;&lt;strong style="mso-bidi-font-weight: normal;"&gt;&lt;span style="font-size: 12.0pt; line-height: 150%; letter-spacing: -.2pt;"&gt;SEBI&lt;/span&gt;&lt;/strong&gt;&lt;strong style="mso-bidi-font-weight: normal;"&gt;&lt;span style="font-size: 12.0pt; line-height: 150%; letter-spacing: -.65pt;"&gt; &lt;/span&gt;&lt;/strong&gt;&lt;span style="font-size: 12.0pt; line-height: 150%; letter-spacing: -.2pt;"&gt;certified&lt;/span&gt;&lt;span style="font-size: 12.0pt; line-height: 150%; letter-spacing: .3pt;"&gt; &lt;/span&gt;&lt;span style="font-size: 12.0pt; line-height: 150%; letter-spacing: -.2pt;"&gt;Financial&lt;/span&gt;&lt;span style="font-size: 12.0pt; line-height: 150%; letter-spacing: -.3pt;"&gt; &lt;/span&gt;&lt;span style="font-size: 12.0pt; line-height: 150%; letter-spacing: -.2pt;"&gt;Education&lt;/span&gt;&lt;span style="font-size: 12.0pt; line-height: 150%; letter-spacing: -.15pt;"&gt; &lt;/span&gt;&lt;span style="font-size: 12.0pt; line-height: 150%; letter-spacing: -.2pt;"&gt;Resource&lt;/span&gt;&lt;span style="font-size: 12.0pt; line-height: 150%; letter-spacing: .15pt;"&gt; &lt;/span&gt;&lt;span style="font-size: 12.0pt; line-height: 150%; letter-spacing: -.2pt;"&gt;Person&lt;/span&gt;&lt;span style="font-size: 12.0pt; line-height: 150%; letter-spacing: .1pt;"&gt; &lt;/span&gt;&lt;span style="font-size: 12.0pt; line-height: 150%; letter-spacing: -.2pt;"&gt;(Regn.No.SEBI/RP/S/AP/41)&lt;/span&gt;&lt;/p&gt;
&lt;p class="MsoListParagraph" style="text-align: justify; text-indent: -18.15pt; line-height: 150%; mso-list: l0 level1 lfo1; tab-stops: 36.45pt 6.75in; margin: 0in 1.45pt .0001pt 36.5pt;"&gt;&lt;!-- [if !supportLists]--&gt;&lt;span style="mso-list: Ignore;"&gt;5.&lt;span style="font: 7.0pt 'Times New Roman';"&gt;&amp;nbsp;&amp;nbsp;&amp;nbsp;&amp;nbsp;&amp;nbsp; &lt;/span&gt;&lt;/span&gt;&lt;!--[endif]--&gt;&lt;strong style="mso-bidi-font-weight: normal;"&gt;&lt;span style="font-size: 12.0pt; line-height: 150%; letter-spacing: -.1pt;"&gt;32&lt;/span&gt;&lt;/strong&gt;&lt;strong style="mso-bidi-font-weight: normal;"&gt;&lt;span style="font-size: 12.0pt; line-height: 150%; letter-spacing: -.75pt;"&gt; &lt;/span&gt;&lt;/strong&gt;&lt;strong style="mso-bidi-font-weight: normal;"&gt;&lt;span style="font-size: 12.0pt; line-height: 150%; letter-spacing: -.1pt;"&gt;citations&lt;/span&gt;&lt;/strong&gt;&lt;strong style="mso-bidi-font-weight: normal;"&gt;&lt;span style="font-size: 12.0pt; line-height: 150%; letter-spacing: -.25pt;"&gt; &lt;/span&gt;&lt;/strong&gt;&lt;span style="font-size: 12.0pt; line-height: 150%; letter-spacing: -.1pt;"&gt;in&lt;/span&gt;&lt;span style="font-size: 12.0pt; line-height: 150%; letter-spacing: -.4pt;"&gt; &lt;/span&gt;&lt;span style="font-size: 12.0pt; line-height: 150%; letter-spacing: -.1pt;"&gt;Google&lt;/span&gt;&lt;span style="font-size: 12.0pt; line-height: 150%; letter-spacing: -.25pt;"&gt; &lt;/span&gt;&lt;span style="font-size: 12.0pt; line-height: 150%; letter-spacing: -.1pt;"&gt;Scholar,&lt;/span&gt;&lt;span style="font-size: 12.0pt; line-height: 150%; letter-spacing: -.05pt;"&gt; &lt;/span&gt;&lt;span style="font-size: 12.0pt; line-height: 150%; letter-spacing: -.1pt;"&gt;2&lt;/span&gt;&lt;span style="font-size: 12.0pt; line-height: 150%; letter-spacing: -.2pt;"&gt; &lt;/span&gt;&lt;span style="font-size: 12.0pt; line-height: 150%; letter-spacing: -.1pt;"&gt;h-index and&lt;/span&gt;&lt;span style="font-size: 12.0pt; line-height: 150%; letter-spacing: -.15pt;"&gt; &lt;/span&gt;&lt;span style="font-size: 12.0pt; line-height: 150%; letter-spacing: -.1pt;"&gt;1 i-10 index.&lt;/span&gt;&lt;/p&gt;
&lt;p class="MsoListParagraph" style="text-align: justify; text-indent: -18.15pt; line-height: 150%; mso-list: l0 level1 lfo1; tab-stops: 36.45pt 6.75in; margin: 0in 1.45pt .0001pt 36.5pt;"&gt;&lt;!-- [if !supportLists]--&gt;&lt;span style="mso-list: Ignore;"&gt;6.&lt;span style="font: 7.0pt 'Times New Roman';"&gt;&amp;nbsp;&amp;nbsp;&amp;nbsp;&amp;nbsp;&amp;nbsp; &lt;/span&gt;&lt;/span&gt;&lt;!--[endif]--&gt;&lt;span style="font-size: 12.0pt; line-height: 150%; letter-spacing: -.1pt;"&gt;Type&lt;/span&gt;&lt;span style="font-size: 12.0pt; line-height: 150%; letter-spacing: -.9pt;"&gt; &lt;/span&gt;&lt;span style="font-size: 12.0pt; line-height: 150%; letter-spacing: -.1pt;"&gt;Writing&lt;/span&gt;&lt;span style="font-size: 12.0pt; line-height: 150%; letter-spacing: -.45pt;"&gt; &lt;/span&gt;&lt;span style="font-size: 12.0pt; line-height: 150%; letter-spacing: -.1pt;"&gt;Higher Grade&lt;/span&gt;&lt;span style="font-size: 12.0pt; line-height: 150%; letter-spacing: -.25pt;"&gt; &lt;/span&gt;&lt;span style="font-size: 12.0pt; line-height: 150%; letter-spacing: -.1pt;"&gt;(English)&lt;/span&gt;&lt;span style="font-size: 12.0pt; line-height: 150%; letter-spacing: .1pt;"&gt; &lt;/span&gt;&lt;span style="font-size: 12.0pt; line-height: 150%; letter-spacing: -.1pt;"&gt;with&lt;/span&gt;&lt;span style="font-size: 12.0pt; line-height: 150%; letter-spacing: -.45pt;"&gt; &lt;/span&gt;&lt;span style="font-size: 12.0pt; line-height: 150%; letter-spacing: -.1pt;"&gt;71&lt;/span&gt;&lt;span style="font-size: 12.0pt; line-height: 150%; letter-spacing: -.25pt;"&gt; &lt;/span&gt;&lt;/p&gt;</t>
  </si>
  <si>
    <t>MS Office,R- Programming,SPSS,Advance Excel</t>
  </si>
  <si>
    <t>19-Feb-26 09:26 AM</t>
  </si>
  <si>
    <t>Saadiq Ali Sayyad</t>
  </si>
  <si>
    <t>saadiqalisayyad@gmail.com</t>
  </si>
  <si>
    <t>20-Oct-1978</t>
  </si>
  <si>
    <t>HINDI, ENGLISH</t>
  </si>
  <si>
    <t>Ramzan Ali</t>
  </si>
  <si>
    <t>Plot no. 22, Chai bunk, Triton Environ, Bahadurpalli, Doolapally road, gandimaisamma dundigal, medchal-malkajgiri district, Hyderabad, Telangana,500043</t>
  </si>
  <si>
    <t>MONT FORT HIGH SCHOOL</t>
  </si>
  <si>
    <t>BOARD OF SECONDARY EDUCATION, KHAMMAM, ANDHRA PRADESH</t>
  </si>
  <si>
    <t>GENERAL SUBJECTS</t>
  </si>
  <si>
    <t>PRAGATHI JUNIOR COLLEGE</t>
  </si>
  <si>
    <t>BOARD OF INTERMEDIATE, KHAMMAM, ANDHRA PRADESH</t>
  </si>
  <si>
    <t>MATHEMATICS, PHYSICS</t>
  </si>
  <si>
    <t>KAKATIYA UNIVERSITY</t>
  </si>
  <si>
    <t>SRI KAVITHA DEGREE AND PG COLLEGE</t>
  </si>
  <si>
    <t>MATHEMATICS,PHYSICS</t>
  </si>
  <si>
    <t>BACHELOR OF SCIENCE</t>
  </si>
  <si>
    <t>JNTU HYDERABAD</t>
  </si>
  <si>
    <t>BOMMA INSTITUTE OF TECHNOLOGY AND SCIENCE</t>
  </si>
  <si>
    <t>FINANCE-MARKETING</t>
  </si>
  <si>
    <t>MASTER OF BUSINESS ADMINISTRATION</t>
  </si>
  <si>
    <t>FINANCIAL MANAGEMENT</t>
  </si>
  <si>
    <t>KL BUSINESS SCHOOL</t>
  </si>
  <si>
    <t>&lt;p class="MsoListParagraph" style="line-height: 115%; mso-list: l0 level1 lfo1; tab-stops: 42.6pt 42.7pt; margin: 11.65pt 16.85pt .0001pt 42.7pt;"&gt;&lt;!-- [if !supportLists]--&gt;&lt;span style="font-size: 10.0pt; line-height: 115%; font-family: Wingdings; mso-far</t>
  </si>
  <si>
    <t>&lt;p class="MsoListParagraph" style="text-indent: -.25in; line-height: 100%; mso-list: l0 level1 lfo1; tab-stops: .7in; margin: 11.4pt 27.0pt .0001pt .7in;"&gt;&lt;!-- [if !supportLists]--&gt;&lt;span style="font-size: 12.0pt; line-height: 100%; font-family: Wingdings; mso-fareast-font-family: Wingdings; mso-bidi-font-family: Wingdings;"&gt;&amp;Oslash;&lt;span style="font-variant-numeric: normal; font-variant-east-asian: normal; font-variant-alternates: normal; font-size-adjust: none; font-language-override: normal; font-kerning: auto; font-optical-sizing: auto; font-feature-settings: normal; font-variation-settings: normal; font-variant-position: normal; font-variant-emoji: normal; font-stretch: normal; font-size: 7pt; line-height: normal; font-family: 'Times New Roman';"&gt;&amp;nbsp; &lt;/span&gt;&lt;/span&gt;&lt;!--[endif]--&gt;&lt;span style="font-size: 12.0pt; mso-bidi-font-size: 11.0pt; line-height: 100%;"&gt;Appointed&lt;span style="letter-spacing: -.1pt;"&gt; &lt;/span&gt;as&lt;span style="letter-spacing: -.2pt;"&gt; &lt;/span&gt;an&lt;span style="letter-spacing: -.05pt;"&gt; &lt;/span&gt;&lt;strong&gt;Associate Editor&lt;span style="letter-spacing: -.3pt;"&gt; &lt;/span&gt;&lt;/strong&gt;to&lt;span style="letter-spacing: -.1pt;"&gt; &lt;/span&gt;&amp;ldquo;International&lt;span style="letter-spacing: -.1pt;"&gt; &lt;/span&gt;Journal of Multidisciplinary Research and Studies&amp;rdquo; [ISSN: 3108-1681] from 02&lt;sup&gt;nd&lt;/sup&gt; February, 2026.&lt;/span&gt;&lt;/p&gt;
&lt;p class="MsoListParagraph" style="text-indent: -.25in; line-height: 100%; mso-list: l0 level1 lfo1; tab-stops: .7in; margin: 11.4pt 27.0pt .0001pt .7in;"&gt;&lt;!-- [if !supportLists]--&gt;&lt;span style="font-size: 12.0pt; line-height: 100%; font-family: Wingdings; mso-fareast-font-family: Wingdings; mso-bidi-font-family: Wingdings;"&gt;&amp;Oslash;&lt;span style="font-variant-numeric: normal; font-variant-east-asian: normal; font-variant-alternates: normal; font-size-adjust: none; font-language-override: normal; font-kerning: auto; font-optical-sizing: auto; font-feature-settings: normal; font-variation-settings: normal; font-variant-position: normal; font-variant-emoji: normal; font-stretch: normal; font-size: 7pt; line-height: normal; font-family: 'Times New Roman';"&gt;&amp;nbsp; &lt;/span&gt;&lt;/span&gt;&lt;!--[endif]--&gt;&lt;span style="font-size: 12.0pt; mso-bidi-font-size: 11.0pt; line-height: 100%;"&gt;Appointed as &lt;strong&gt;Mentor &lt;/strong&gt;by&lt;strong&gt; IMPARC &lt;/strong&gt;&amp;ndash; A consortium of Professional and Research consortium with membership ID &amp;ndash; IMP-MM-MGMT-MH-IND-2026-2185.&lt;/span&gt;&lt;/p&gt;
&lt;p class="MsoListParagraph" style="text-indent: -.25in; line-height: 100%; mso-list: l0 level1 lfo1; tab-stops: .7in; margin: 11.4pt 27.0pt .0001pt .7in;"&gt;&lt;!-- [if !supportLists]--&gt;&lt;span style="font-size: 12.0pt; line-height: 100%; font-family: Wingdings; mso-fareast-font-family: Wingdings; mso-bidi-font-family: Wingdings;"&gt;&amp;Oslash;&lt;span style="font-variant-numeric: normal; font-variant-east-asian: normal; font-variant-alternates: normal; font-size-adjust: none; font-language-override: normal; font-kerning: auto; font-optical-sizing: auto; font-feature-settings: normal; font-variation-settings: normal; font-variant-position: normal; font-variant-emoji: normal; font-stretch: normal; font-size: 7pt; line-height: normal; font-family: 'Times New Roman';"&gt;&amp;nbsp; &lt;/span&gt;&lt;/span&gt;&lt;!--[endif]--&gt;&lt;span style="font-size: 12.0pt; mso-bidi-font-size: 11.0pt; line-height: 100%;"&gt;Appointed&lt;span style="letter-spacing: -.1pt;"&gt; &lt;/span&gt;as&lt;span style="letter-spacing: -.2pt;"&gt; &lt;/span&gt;an&lt;span style="letter-spacing: -.05pt;"&gt; &lt;/span&gt;&lt;strong&gt;Associate Editor&lt;span style="letter-spacing: -.3pt;"&gt; &lt;/span&gt;&lt;/strong&gt;to&lt;span style="letter-spacing: -.1pt;"&gt; &lt;/span&gt;&amp;ldquo;International&lt;span style="letter-spacing: -.1pt;"&gt; &lt;/span&gt;Journal of Commerce and Management&amp;rdquo; from 16th October, 2025.&lt;/span&gt;&lt;/p&gt;
&lt;p class="MsoListParagraph" style="margin: 11.4pt 27pt 0.0001pt 0.7in; text-indent: -0.25in; line-height: 100%;" align="left"&gt;&lt;!-- [if !supportLists]--&gt;&lt;span style="font-size: 12.0pt; line-height: 100%; font-family: Wingdings; mso-fareast-font-family: Wingdings; mso-bidi-font-family: Wingdings;"&gt;&amp;Oslash;&lt;span style="font-variant-numeric: normal; font-variant-east-asian: normal; font-variant-alternates: normal; font-size-adjust: none; font-language-override: normal; font-kerning: auto; font-optical-sizing: auto; font-feature-settings: normal; font-variation-settings: normal; font-variant-position: normal; font-variant-emoji: normal; font-stretch: normal; font-size: 7pt; line-height: normal; font-family: 'Times New Roman';"&gt;&amp;nbsp; &lt;/span&gt;&lt;/span&gt;&lt;!--[endif]--&gt;&lt;span style="font-size: 12.0pt; mso-bidi-font-size: 11.0pt; line-height: 100%;"&gt;Appointed&lt;span style="letter-spacing: -.1pt;"&gt; &lt;/span&gt;as&lt;span style="letter-spacing: -.2pt;"&gt; &lt;/span&gt;a&lt;span style="letter-spacing: -.05pt;"&gt; &lt;/span&gt;&lt;strong&gt;Section&lt;span style="letter-spacing: -.3pt;"&gt; &lt;/span&gt;Editor&lt;span style="letter-spacing: -.3pt;"&gt; &lt;/span&gt;&lt;/strong&gt;to&lt;span style="letter-spacing: -.1pt;"&gt; &lt;/span&gt;an&lt;span style="letter-spacing: -.35pt;"&gt; &lt;/span&gt;International&lt;span style="letter-spacing: -.1pt;"&gt; &lt;/span&gt;Journal&lt;span style="letter-spacing: -.35pt;"&gt; &lt;/span&gt;&amp;ldquo;Information&lt;span style="letter-spacing: -.35pt;"&gt; &lt;/span&gt;System&lt;span style="letter-spacing: -.55pt;"&gt; &lt;/span&gt;and&lt;span style="letter-spacing: -.1pt;"&gt; &lt;/span&gt;Smart City&amp;rdquo; [ISSN: 2811-020X (O)] from 20th October, 2023.&lt;/span&gt;&lt;/p&gt;
&lt;p&gt;&amp;nbsp;&lt;/p&gt;
&lt;p class="MsoListParagraph" style="margin: 11.75pt 16.55pt 0.0001pt 0.7in; text-indent: -0.25in; line-height: 100%;" align="left"&gt;&lt;!-- [if !supportLists]--&gt;&lt;span style="font-size: 12.0pt; line-height: 100%; font-family: Wingdings; mso-fareast-font-family: Wingdings; mso-bidi-font-family: Wingdings;"&gt;&amp;Oslash;&lt;span style="font-variant-numeric: normal; font-variant-east-asian: normal; font-variant-alternates: normal; font-size-adjust: none; font-language-override: normal; font-kerning: auto; font-optical-sizing: auto; font-feature-settings: normal; font-variation-settings: normal; font-variant-position: normal; font-variant-emoji: normal; font-stretch: normal; font-size: 7pt; line-height: normal; font-family: 'Times New Roman';"&gt;&amp;nbsp; &lt;/span&gt;&lt;/span&gt;&lt;!--[endif]--&gt;&lt;span style="font-size: 12.0pt; mso-bidi-font-size: 11.0pt; line-height: 100%;"&gt;Appointed&lt;span style="letter-spacing: 1.9pt;"&gt; &lt;/span&gt;as&lt;span style="letter-spacing: 1.8pt;"&gt; &lt;/span&gt;a&lt;span style="letter-spacing: 1.9pt;"&gt; &lt;/span&gt;&lt;strong&gt;Section&lt;span style="letter-spacing: 1.75pt;"&gt; &lt;/span&gt;Editor&lt;span style="letter-spacing: 1.7pt;"&gt; &lt;/span&gt;&lt;/strong&gt;to&lt;span style="letter-spacing: 1.9pt;"&gt; &lt;/span&gt;an&lt;span style="letter-spacing: 1.7pt;"&gt; &lt;/span&gt;International&lt;span style="letter-spacing: 1.55pt;"&gt; &lt;/span&gt;Journal&lt;span style="letter-spacing: 1.75pt;"&gt; &lt;/span&gt;&amp;ldquo;Jurnal&lt;span style="letter-spacing: 1.5pt;"&gt; &lt;/span&gt;Penelitian&lt;span style="letter-spacing: 1.75pt;"&gt; &lt;/span&gt;Chanos&lt;span style="letter-spacing: 1.85pt;"&gt; &lt;/span&gt;Chanos&amp;rdquo; [ISSN: 1693-6299 (P), &amp;amp; 2808-1145 (O)] from 4th August 2023.&lt;/span&gt;&lt;/p&gt;</t>
  </si>
  <si>
    <t>19-Feb-26 09:35 AM</t>
  </si>
  <si>
    <t>Maaz Ahmad Khan</t>
  </si>
  <si>
    <t>maaztufail@gmail.com</t>
  </si>
  <si>
    <t>02-Apr-1993</t>
  </si>
  <si>
    <t>HINDI,ENGLISH,URDU</t>
  </si>
  <si>
    <t>TUFAILAHMAD KHAN</t>
  </si>
  <si>
    <t>A91 ALPHA 1 GREATER NOIDA</t>
  </si>
  <si>
    <t>ALIGARH PUBLIC SCHOOL</t>
  </si>
  <si>
    <t>ALIGARH</t>
  </si>
  <si>
    <t>SCIENCE,MATHS,ENGLISH</t>
  </si>
  <si>
    <t>SHS SCHOOL AMU</t>
  </si>
  <si>
    <t>PCBM</t>
  </si>
  <si>
    <t>AMU ALIGARH</t>
  </si>
  <si>
    <t>BIOCHEMISTRY, BUSINESS STATISTICS</t>
  </si>
  <si>
    <t>BSC (HONS)</t>
  </si>
  <si>
    <t>OPERATIONS,SUPPLY CHAIN,BUSINESS STATISTICS,INVENTORY</t>
  </si>
  <si>
    <t>OPERATIONS RESEARCH</t>
  </si>
  <si>
    <t>NATIONAL INSTITUTE OF TECHNOLOGY</t>
  </si>
  <si>
    <t>&lt;p&gt;I have completed certified Faculty Development Programmes, including one conducted at NIT Jaipur, and have also participated in certified research methodology workshops during the early stage of my Ph.D.&lt;/p&gt;</t>
  </si>
  <si>
    <t>19-Feb-26 10:38 AM</t>
  </si>
  <si>
    <t>Chitranshu Khandelwal</t>
  </si>
  <si>
    <t>ckhandelwal@bm.iitr.ac.in</t>
  </si>
  <si>
    <t>17-Dec-1993</t>
  </si>
  <si>
    <t>Rajendra Prasad Gupta</t>
  </si>
  <si>
    <t>647, Lane No. 13, Vijay Park Extension,
Dehradun, Uttarakhand, India, 248001</t>
  </si>
  <si>
    <t>Govt. Sec. School, Gopinath, Kaman, Rajasthan</t>
  </si>
  <si>
    <t>RBSE, Rajasthan</t>
  </si>
  <si>
    <t>RBVP Sr. Sec. School, Kaman, Rajasthan</t>
  </si>
  <si>
    <t>Rajasthan Technical University, Kota</t>
  </si>
  <si>
    <t>JEC Kukas, Jaipur, Rajasthan</t>
  </si>
  <si>
    <t>Mechanical Engineering</t>
  </si>
  <si>
    <t xml:space="preserve">B.Tech </t>
  </si>
  <si>
    <t>PEC Chandigarh</t>
  </si>
  <si>
    <t>PEC Chandigarh, India</t>
  </si>
  <si>
    <t>M.E.</t>
  </si>
  <si>
    <t>Operation &amp; Supply Chain Management</t>
  </si>
  <si>
    <t>IIT Roorkee</t>
  </si>
  <si>
    <t>&lt;p class="MsoListParagraphCxSpFirst" style="mso-add-space: auto; text-indent: -18.0pt; line-height: normal; mso-list: l0 level1 lfo1; tab-stops: list 18.0pt; margin: 0cm 6.05pt .25pt 18.0pt;"&gt;&lt;!-- [if !supportLists]--&gt;&lt;span style="font-size: 10.0pt; mso-bidi-font-size: 12.0pt; font-family: Symbol; mso-fareast-font-family: Symbol; mso-bidi-font-family: Symbol;"&gt;&lt;span style="mso-list: Ignore;"&gt;&amp;middot;&lt;span style="font: 7.0pt 'Times New Roman';"&gt;&amp;nbsp;&amp;nbsp;&amp;nbsp;&amp;nbsp;&amp;nbsp;&amp;nbsp;&amp;nbsp;&amp;nbsp; &lt;/span&gt;&lt;/span&gt;&lt;/span&gt;&lt;!--[endif]--&gt;DIG Scholarship, Doctoral Consortium, Operations &amp;amp; Supply Chain Management Division, Academy of Management, USA (2021)&lt;/p&gt;
&lt;p class="MsoListParagraphCxSpMiddle" style="mso-add-space: auto; text-indent: -18.0pt; line-height: normal; mso-list: l0 level1 lfo1; tab-stops: list 18.0pt; margin: 0cm 6.05pt .25pt 18.0pt;"&gt;&lt;!-- [if !supportLists]--&gt;&lt;span style="font-size: 10.0pt; mso-bidi-font-size: 12.0pt; font-family: Symbol; mso-fareast-font-family: Symbol; mso-bidi-font-family: Symbol;"&gt;&lt;span style="mso-list: Ignore;"&gt;&amp;middot;&lt;span style="font: 7.0pt 'Times New Roman';"&gt;&amp;nbsp;&amp;nbsp;&amp;nbsp;&amp;nbsp;&amp;nbsp;&amp;nbsp;&amp;nbsp;&amp;nbsp; &lt;/span&gt;&lt;/span&gt;&lt;/span&gt;&lt;!--[endif]--&gt;Bursary Recipient, 7th EurOMA Sustainable Operations and Supply Chain Forum, University of Nottingham, UK (2020)&lt;/p&gt;
&lt;p class="MsoListParagraphCxSpLast" style="mso-add-space: auto; text-indent: -18.0pt; line-height: normal; mso-list: l0 level1 lfo1; tab-stops: list 18.0pt; margin: 0cm 6.05pt .25pt 18.0pt;"&gt;&lt;!-- [if !supportLists]--&gt;&lt;span style="font-size: 10.0pt; mso-bidi-font-size: 12.0pt; font-family: Symbol; mso-fareast-font-family: Symbol; mso-bidi-font-family: Symbol;"&gt;&lt;span style="mso-list: Ignore;"&gt;&amp;middot;&lt;span style="font: 7.0pt 'Times New Roman';"&gt;&amp;nbsp;&amp;nbsp;&amp;nbsp;&amp;nbsp;&amp;nbsp;&amp;nbsp;&amp;nbsp;&amp;nbsp; &lt;/span&gt;&lt;/span&gt;&lt;/span&gt;&lt;!--[endif]--&gt;Session Chair, &amp;ldquo;Supply Chain Issues&amp;rdquo;, Empirical Research in Operations Management Track, POMS 31st Annual Conference&lt;/p&gt;</t>
  </si>
  <si>
    <t>R, Stata, Minitab</t>
  </si>
  <si>
    <t>19-Feb-26 10:43 AM</t>
  </si>
  <si>
    <t>Ajita Vijay Pandit</t>
  </si>
  <si>
    <t>panditajita22@gmail.com</t>
  </si>
  <si>
    <t>22-Jan-1994</t>
  </si>
  <si>
    <t>Hindi,English,Marathi</t>
  </si>
  <si>
    <t>Ved Prakash Joshi</t>
  </si>
  <si>
    <t>A-501 silver oak, Shinde Vasti , Ravet</t>
  </si>
  <si>
    <t>Vidya Niketan Tata Motors Employees Education Trust</t>
  </si>
  <si>
    <t>SSC, PCMC ,Pune, Maharashtra</t>
  </si>
  <si>
    <t>Maths,Social Science,Science</t>
  </si>
  <si>
    <t xml:space="preserve">Sir Parashurambhau College </t>
  </si>
  <si>
    <t>HSC Pune Maharashtra</t>
  </si>
  <si>
    <t>Maths Physics Chemistry</t>
  </si>
  <si>
    <t>S P College Pune Maharashtra</t>
  </si>
  <si>
    <t xml:space="preserve">BSc </t>
  </si>
  <si>
    <t>Economics</t>
  </si>
  <si>
    <t xml:space="preserve">MA </t>
  </si>
  <si>
    <t>Gokhale Institute of Politics and Economics ,Pune</t>
  </si>
  <si>
    <t>&lt;table class="MsoNormalTable" style="margin-left: 3.1pt; border-collapse: collapse; mso-table-layout-alt: fixed; border: none; mso-border-alt: solid black .5pt; mso-yfti-tbllook: 480; mso-padding-alt: 0cm 0cm 0cm 0cm; mso-border-insideh: .5pt solid black;</t>
  </si>
  <si>
    <t>&lt;p class="MsoListParagraph" style="margin-right: 8.05pt; text-align: justify; mso-list: l0 level1 lfo1; tab-stops: 26.25pt;"&gt;&lt;!-- [if !supportLists]--&gt;&lt;span lang="EN-US" style="font-size: 12.0pt; font-family: Symbol; mso-fareast-font-family: Symbol; mso-bidi-font-family: Symbol;"&gt;&lt;span style="mso-list: Ignore;"&gt;&amp;middot;&lt;span style="font: 7.0pt 'Times New Roman';"&gt;&amp;nbsp;&amp;nbsp;&amp;nbsp;&amp;nbsp;&amp;nbsp;&amp;nbsp; &lt;/span&gt;&lt;/span&gt;&lt;/span&gt;&lt;!--[endif]--&gt;&lt;span lang="EN-US" style="font-size: 12.0pt; mso-bidi-font-size: 11.0pt;"&gt;2024-25: Co-Principal Investigator, ICSSR Project of Vision Vikshit Bharat, &amp;lsquo;Impact Assessment of Digital Public Infrastructure Initiatives for Social Inclusivity: A Study of Pimpri Chinchwad Smart City&amp;rsquo; [ VVB@2047/2024-2945]&lt;/span&gt;&lt;/p&gt;
&lt;p class="MsoListParagraph" style="margin-right: 8.05pt; text-align: justify; mso-list: l0 level1 lfo1; tab-stops: 26.25pt;"&gt;&lt;!-- [if !supportLists]--&gt;&lt;span lang="EN-US" style="font-size: 12.0pt; line-height: 106%; font-family: Symbol; mso-fareast-font-family: Symbol; mso-bidi-font-family: Symbol;"&gt;&lt;span style="mso-list: Ignore;"&gt;&amp;middot;&lt;span style="font: 7.0pt 'Times New Roman';"&gt;&amp;nbsp;&amp;nbsp;&amp;nbsp;&amp;nbsp;&amp;nbsp;&amp;nbsp; &lt;/span&gt;&lt;/span&gt;&lt;/span&gt;&lt;!--[endif]--&gt;&lt;span lang="EN-US" style="font-size: 12.0pt; mso-bidi-font-size: 11.0pt; line-height: 106%;"&gt;2025:&lt;span style="letter-spacing: 2.0pt;"&gt; &lt;/span&gt;Speaker-topic&lt;span style="letter-spacing: 2.0pt;"&gt; &lt;/span&gt;&amp;lsquo;Econometric&lt;span style="letter-spacing: 2.0pt;"&gt; &lt;/span&gt;Modelling&lt;span style="letter-spacing: 2.0pt;"&gt; &lt;/span&gt;&amp;amp;&lt;span style="letter-spacing: 2.0pt;"&gt; &lt;/span&gt;Causal&lt;span style="letter-spacing: 2.0pt;"&gt; &lt;/span&gt;Loops&amp;rsquo;&lt;span style="letter-spacing: 2.0pt;"&gt; &lt;/span&gt;at&lt;span style="letter-spacing: 2.0pt;"&gt; &lt;/span&gt;MDP&lt;span style="letter-spacing: 2.0pt;"&gt; &lt;/span&gt;on&amp;lsquo;Strategic Techno Managerial Programme&amp;rsquo;- Military Institute of Technology, Pune Sept 20-24&lt;sup&gt;th&lt;/sup&gt;&lt;/span&gt;&lt;/p&gt;
&lt;p class="MsoListParagraph" style="margin-top: .25pt; mso-list: l0 level1 lfo1; tab-stops: 26.25pt;"&gt;&lt;!-- [if !supportLists]--&gt;&lt;span lang="EN-US" style="font-size: 12.0pt; font-family: Symbol; mso-fareast-font-family: Symbol; mso-bidi-font-family: Symbol;"&gt;&lt;span style="mso-list: Ignore;"&gt;&amp;middot;&lt;span style="font: 7.0pt 'Times New Roman';"&gt;&amp;nbsp;&amp;nbsp;&amp;nbsp;&amp;nbsp;&amp;nbsp;&amp;nbsp; &lt;/span&gt;&lt;/span&gt;&lt;/span&gt;&lt;!--[endif]--&gt;&lt;span lang="EN-US" style="font-size: 12.0pt; mso-bidi-font-size: 11.0pt;"&gt;2025:&lt;span style="letter-spacing: -.55pt;"&gt; &lt;/span&gt;Trainer,&lt;span style="letter-spacing: -.25pt;"&gt; &lt;/span&gt;MDP,&lt;span style="letter-spacing: -.3pt;"&gt; &lt;/span&gt;MILIT&lt;span style="letter-spacing: -.5pt;"&gt; &lt;/span&gt;for&lt;span style="letter-spacing: -.3pt;"&gt; &lt;/span&gt;Operations&lt;span style="letter-spacing: -.35pt;"&gt; &lt;/span&gt;Research&lt;span style="letter-spacing: -.25pt;"&gt; &lt;/span&gt;for&lt;span style="letter-spacing: -.3pt;"&gt; &lt;/span&gt;Decision&lt;span style="letter-spacing: -.3pt;"&gt; &lt;/span&gt;Making&lt;span style="letter-spacing: -.05pt;"&gt; &lt;/span&gt;Dec&lt;span style="letter-spacing: -.3pt;"&gt; &lt;/span&gt;10-&lt;span style="letter-spacing: -.2pt;"&gt;12&lt;sup&gt;th&lt;/sup&gt;&lt;/span&gt;&lt;/span&gt;&lt;/p&gt;
&lt;p class="MsoListParagraph" style="margin-top: .25pt; mso-list: l0 level1 lfo1; tab-stops: 26.25pt;"&gt;&lt;span lang="EN-US" style="font-size: 12pt; line-height: 105%; font-family: Symbol;"&gt;&amp;middot;&lt;span style="font-variant-numeric: normal; font-variant-east-asian: normal; font-variant-alternates: normal; font-size-adjust: none; font-language-override: normal; font-kerning: auto; font-optical-sizing: auto; font-feature-settings: normal; font-variation-settings: normal; font-variant-position: normal; font-variant-emoji: normal; font-stretch: normal; font-size: 7pt; line-height: normal; font-family: 'Times New Roman';"&gt;&amp;nbsp;&amp;nbsp;&amp;nbsp;&amp;nbsp;&amp;nbsp;&amp;nbsp; &lt;/span&gt;&lt;/span&gt;&lt;span lang="EN-US" style="font-size: 12pt; line-height: 105%;"&gt;2025: Conducted FDP on &amp;ldquo;Scaling and Scaling Techniques&amp;rdquo; as a part of &amp;ldquo;Mastering the&lt;span style="letter-spacing: 2.0pt;"&gt; &lt;/span&gt;art of Literature Review&amp;rdquo; FDP&lt;span style="letter-spacing: 2.0pt;"&gt; &lt;/span&gt;series held on December 18&lt;sup&gt;th&lt;/sup&gt;-December 20&lt;sup&gt;th&lt;/sup&gt;&lt;/span&gt;&lt;/p&gt;
&lt;p class="MsoBodyText" style="text-indent: 0cm; margin: 9.45pt 0cm .0001pt 0cm;"&gt;&lt;span lang="EN-US"&gt;&amp;nbsp;&lt;/span&gt;&lt;span lang="EN-US" style="font-size: 12pt; font-family: Wingdings;"&gt;&amp;sect;&lt;span style="font-variant-numeric: normal; font-variant-east-asian: normal; font-variant-alternates: normal; font-size-adjust: none; font-language-override: normal; font-kerning: auto; font-optical-sizing: auto; font-feature-settings: normal; font-variation-settings: normal; font-variant-position: normal; font-variant-emoji: normal; font-stretch: normal; font-size: 7pt; line-height: normal; font-family: 'Times New Roman';"&gt;&amp;nbsp; &lt;/span&gt;&lt;/span&gt;&lt;span lang="EN-US" style="font-size: 12pt;"&gt;Mathematics&lt;span style="letter-spacing: -.35pt;"&gt; &lt;/span&gt;Exhibition,&lt;span style="letter-spacing: -.3pt;"&gt; &lt;/span&gt;S.P.&lt;span style="letter-spacing: -.25pt;"&gt; &lt;/span&gt;College,&lt;span style="letter-spacing: -.3pt;"&gt; &lt;/span&gt;First&lt;span style="letter-spacing: -.3pt;"&gt; &lt;/span&gt;Prize&lt;span style="letter-spacing: -.3pt;"&gt; &lt;/span&gt;[2011-12,&lt;span style="letter-spacing: -.3pt;"&gt; &lt;/span&gt;2012-13,&lt;span style="letter-spacing: -.25pt;"&gt; &lt;/span&gt;2013-&lt;span style="letter-spacing: -.25pt;"&gt;14]&lt;/span&gt;&lt;/span&gt;&lt;/p&gt;
&lt;p class="MsoListParagraph"&gt;&lt;!-- [if !supportLists]--&gt;&lt;span lang="EN-US" style="font-size: 12.0pt; font-family: Wingdings; mso-fareast-font-family: Wingdings; mso-bidi-font-family: Wingdings;"&gt;&amp;sect;&lt;span style="font-variant-numeric: normal; font-variant-east-asian: normal; font-variant-alternates: normal; font-size-adjust: none; font-language-override: normal; font-kerning: auto; font-optical-sizing: auto; font-feature-settings: normal; font-variation-settings: normal; font-variant-position: normal; font-variant-emoji: normal; font-stretch: normal; font-size: 7pt; line-height: normal; font-family: 'Times New Roman';"&gt;&amp;nbsp; &lt;/span&gt;&lt;/span&gt;&lt;!--[endif]--&gt;&lt;span lang="EN-US" style="font-size: 12.0pt; mso-bidi-font-size: 11.0pt;"&gt;GD&lt;span style="letter-spacing: -.15pt;"&gt; &lt;/span&gt;Competition-&lt;span style="letter-spacing: -.1pt;"&gt; &lt;/span&gt;Second&lt;span style="letter-spacing: -.05pt;"&gt; &lt;/span&gt;Prize&lt;span style="letter-spacing: -.1pt;"&gt; &lt;/span&gt;(Pune&lt;span style="letter-spacing: -.05pt;"&gt; &lt;/span&gt;University&lt;span style="letter-spacing: -.05pt;"&gt; &lt;/span&gt;Statistics&lt;span style="letter-spacing: -.75pt;"&gt; &lt;/span&gt;Association), &lt;span style="letter-spacing: -.2pt;"&gt;2013&lt;/span&gt;&lt;/span&gt;&lt;/p&gt;
&lt;p class="MsoListParagraph"&gt;&lt;!-- [if !supportLists]--&gt;&lt;span lang="EN-US" style="font-size: 12.0pt; font-family: Wingdings; mso-fareast-font-family: Wingdings; mso-bidi-font-family: Wingdings;"&gt;&amp;sect;&lt;span style="font-variant-numeric: normal; font-variant-east-asian: normal; font-variant-alternates: normal; font-size-adjust: none; font-language-override: normal; font-kerning: auto; font-optical-sizing: auto; font-feature-settings: normal; font-variation-settings: normal; font-variant-position: normal; font-variant-emoji: normal; font-stretch: normal; font-size: 7pt; line-height: normal; font-family: 'Times New Roman';"&gt;&amp;nbsp; &lt;/span&gt;&lt;/span&gt;&lt;!--[endif]--&gt;&lt;span lang="EN-US" style="font-size: 12.0pt; mso-bidi-font-size: 11.0pt;"&gt;Chief&lt;span style="letter-spacing: -.65pt;"&gt; &lt;/span&gt;Coordinator&lt;span style="letter-spacing: -.3pt;"&gt; &lt;/span&gt;&amp;ndash;&lt;span style="letter-spacing: -.35pt;"&gt; &lt;/span&gt;Science&lt;span style="letter-spacing: -.8pt;"&gt; &lt;/span&gt;Association,&lt;span style="letter-spacing: -.3pt;"&gt; &lt;/span&gt;S.P.&lt;span style="letter-spacing: -.3pt;"&gt; &lt;/span&gt;College,&lt;span style="letter-spacing: -.3pt;"&gt; &lt;/span&gt;2011-&lt;span style="letter-spacing: -.2pt;"&gt;2014&lt;/span&gt;&lt;/span&gt;&lt;/p&gt;
&lt;p&gt;&amp;nbsp;&lt;/p&gt;</t>
  </si>
  <si>
    <t>MS Office,R studio Python</t>
  </si>
  <si>
    <t>19-Feb-26 11:09 AM</t>
  </si>
  <si>
    <t>19-Feb-26 11:10 AM</t>
  </si>
  <si>
    <t>Danish Fayaz</t>
  </si>
  <si>
    <t>danishkhaki@gmail.com</t>
  </si>
  <si>
    <t>11-Dec-1993</t>
  </si>
  <si>
    <t>Hindi,English,Kashmiri</t>
  </si>
  <si>
    <t>Fayaz Ahmad Wani</t>
  </si>
  <si>
    <t>69, Handew Imamsahib Shopian, Jammu and Kashmir</t>
  </si>
  <si>
    <t>Mohammadia High School</t>
  </si>
  <si>
    <t>JKBOSE</t>
  </si>
  <si>
    <t>English,Science,Maths,Social Science,Urdu</t>
  </si>
  <si>
    <t>New Greenland Hr Sec School</t>
  </si>
  <si>
    <t>English,Physics,Chemistry,Maths,Biology</t>
  </si>
  <si>
    <t>Baba Ghulam Shah Badshah University</t>
  </si>
  <si>
    <t>Lovely Professional University</t>
  </si>
  <si>
    <t>Structural/Applied Mechanics</t>
  </si>
  <si>
    <t>BITS Pilani, Pilani Campus</t>
  </si>
  <si>
    <t>&lt;p&gt;&lt;strong&gt;&lt;span lang="EN-US" style="font-size: 10pt; line-height: 14.2667px; font-family: Garamond, serif;"&gt;STAAD Pro: &lt;/span&gt;&lt;/strong&gt;&lt;span lang="EN-US" style="font-size: 10pt; line-height: 14.2667px; font-family: Garamond, serif;"&gt;80 hours duration STA</t>
  </si>
  <si>
    <t>&lt;p&gt;1. Successfully provided internship to 15 students of Alliance University, Bengaluru at IISC Bangalore with amount of 18000/ - 20000/ per month&lt;/p&gt;</t>
  </si>
  <si>
    <t>Autocad,STAADPRO,ANSYS,ABAQUS,MATLAB</t>
  </si>
  <si>
    <t>19-Feb-26 11:16 AM</t>
  </si>
  <si>
    <t>Navneet A</t>
  </si>
  <si>
    <t>navneetaggpune@gmail.com</t>
  </si>
  <si>
    <t>02-Mar-1981</t>
  </si>
  <si>
    <t>H E</t>
  </si>
  <si>
    <t>Dinesh agarwal</t>
  </si>
  <si>
    <t>501 Apoorva Ramnagar colony Bavdhan Pune 411021</t>
  </si>
  <si>
    <t>DAVPS</t>
  </si>
  <si>
    <t>DAVPS Delhi</t>
  </si>
  <si>
    <t>Science Maths English</t>
  </si>
  <si>
    <t xml:space="preserve">CBSE DElhi </t>
  </si>
  <si>
    <t>PCM English Engg Drwg</t>
  </si>
  <si>
    <t>Kumaun University Nainital KEC Dwarahat</t>
  </si>
  <si>
    <t>ECE</t>
  </si>
  <si>
    <t>IMT Ghaziabad</t>
  </si>
  <si>
    <t>Operations and Systems HRM OB Ethics CSR Sustainability</t>
  </si>
  <si>
    <t>Ops and Systems</t>
  </si>
  <si>
    <t>&lt;p&gt;GRI&lt;/p&gt;</t>
  </si>
  <si>
    <t>&lt;p&gt;NIS Sparta winner&lt;/p&gt;
&lt;p&gt;AIP lead&amp;nbsp;&lt;/p&gt;</t>
  </si>
  <si>
    <t>SAP</t>
  </si>
  <si>
    <t>NUP-vacancy-010</t>
  </si>
  <si>
    <t>Architecture</t>
  </si>
  <si>
    <t>Sayantan Das</t>
  </si>
  <si>
    <t>ar.sayantandas@gmail.com</t>
  </si>
  <si>
    <t>22-Jun-1993</t>
  </si>
  <si>
    <t>Bengali,english</t>
  </si>
  <si>
    <t>Prokash Chandra Das</t>
  </si>
  <si>
    <t>53/5, Dharmatala Lane, Shibpur, Howrah-711102.</t>
  </si>
  <si>
    <t>B. K. Paul's Institution</t>
  </si>
  <si>
    <t>WBBSE West Bengal</t>
  </si>
  <si>
    <t>Bengali, English,Mathematics ,Geography</t>
  </si>
  <si>
    <t>WBCHSE West Bengal</t>
  </si>
  <si>
    <t>Science,Literature,Mathematics</t>
  </si>
  <si>
    <t>MAKAUT, West Bengal</t>
  </si>
  <si>
    <t>OmDayal Group of Institutions</t>
  </si>
  <si>
    <t>Architectural Design</t>
  </si>
  <si>
    <t>CEPT University</t>
  </si>
  <si>
    <t>CEPT University Gujarat</t>
  </si>
  <si>
    <t>Master's in Architectural Design</t>
  </si>
  <si>
    <t>&lt;p&gt;COA Registration : CA/2019/109051&lt;/p&gt;</t>
  </si>
  <si>
    <t>&lt;p&gt;Recently attended and presented my work in an international conference, Moving Boundaries 2025 (Human Sciences And The Future Of Architecture) hosted by CEPT University, Ahmedabad, India.&lt;/p&gt;</t>
  </si>
  <si>
    <t>AutoCAD,MS Office,Photoshop,Lumion,SketchUp,Rhino,InDesign</t>
  </si>
  <si>
    <t>19-Feb-26 11:20 AM</t>
  </si>
  <si>
    <t>Revanth Dugalam</t>
  </si>
  <si>
    <t>richerevanth@gmail.com</t>
  </si>
  <si>
    <t>23-Apr-1997</t>
  </si>
  <si>
    <t>Yedukondalu Dugalam</t>
  </si>
  <si>
    <t>24/505, Buttaipet, Machilipatnam, Andhra Pradesh - 521001</t>
  </si>
  <si>
    <t>Jawahar Public School</t>
  </si>
  <si>
    <t>Secondary Board of Education Andhra Pradesh</t>
  </si>
  <si>
    <t>telugu,Hindi,English,Mathematics,Science</t>
  </si>
  <si>
    <t>Diploma in Civil Engineering</t>
  </si>
  <si>
    <t>AANM &amp; VVRSR Polytechnic</t>
  </si>
  <si>
    <t>JNTU Kakinada</t>
  </si>
  <si>
    <t>IAITC Andhra Pradesh</t>
  </si>
  <si>
    <t>NIT Durgapur</t>
  </si>
  <si>
    <t>Structural Health Monitoring</t>
  </si>
  <si>
    <t>IIT Indore</t>
  </si>
  <si>
    <t>&lt;ul&gt;
&lt;li&gt;Pratibha Award: Conferred by the Government of Andhra Pradesh in recognition of exceptional academic performance throughout the Diploma in Civil Engineering.&lt;/li&gt;
&lt;li&gt;&lt;span style="white-space: normal;"&gt;Gold Medal for Academic Excellence: Awarded by AANM &amp;amp; VVRSR Polytechnic for securing the \textbf{state second rank} in Diploma in Civil Engineering, recognizing outstanding academic performance across the state.&amp;nbsp;&amp;nbsp;&lt;/span&gt;&lt;/li&gt;
&lt;/ul&gt;</t>
  </si>
  <si>
    <t>AutoCAD,LaTeX,ANSYS,MS Office,PYTHON,machine learning,deep learning</t>
  </si>
  <si>
    <t>19-Feb-26 11:21 AM</t>
  </si>
  <si>
    <t>Mahanish Panda</t>
  </si>
  <si>
    <t>mahanishpanda@gmail.com</t>
  </si>
  <si>
    <t>05-Jul-1998</t>
  </si>
  <si>
    <t>Hindi,english,odia,bengali</t>
  </si>
  <si>
    <t>Maheswar Panda</t>
  </si>
  <si>
    <t>2/4 C, Judges Court Rd, Alipore, Kolkata, West Bengal 700027</t>
  </si>
  <si>
    <t>JAJPUR ZILLA SCHOOL</t>
  </si>
  <si>
    <t>BSE ODISHA</t>
  </si>
  <si>
    <t>Math, Science,social science,english,odia,sanskrit</t>
  </si>
  <si>
    <t>NC Junior College, jajpur</t>
  </si>
  <si>
    <t>jajpur/odisha</t>
  </si>
  <si>
    <t>science</t>
  </si>
  <si>
    <t>Central University of Karnataka</t>
  </si>
  <si>
    <t>Kalaburagi/Karnataka</t>
  </si>
  <si>
    <t>geology</t>
  </si>
  <si>
    <t>BSc in Geology</t>
  </si>
  <si>
    <t>Geology</t>
  </si>
  <si>
    <t>NIT Hamirpur</t>
  </si>
  <si>
    <t>Hamirpur/Himachal Pradesh</t>
  </si>
  <si>
    <t>HRM ,marketing</t>
  </si>
  <si>
    <t>hrm and marketing</t>
  </si>
  <si>
    <t>OB &amp; HRM</t>
  </si>
  <si>
    <t>IMI KOLKATA</t>
  </si>
  <si>
    <t>&lt;p data-start="0" data-end="825"&gt;As a Fellow Program in Management (OB &amp;amp; HRM) scholar at International Management Institute, Kolkata, I have maintained an excellent CGPA of 8.8 and successfully submitted my doctoral thesis on knowledge sharing in remote work environments. I have developed a solid publication record with multiple papers published in ABDC-B and ABS-indexed journals such as &lt;em data-start="493" data-end="536"&gt;Digital Policy, Regulation and Governance&lt;/em&gt;, &lt;em data-start="538" data-end="558"&gt;Quality &amp;amp; Quantity&lt;/em&gt;, &lt;em data-start="560" data-end="590"&gt;Knowledge Process Management&lt;/em&gt;, and &lt;em data-start="596" data-end="632"&gt;Journal of Work-Applied Management&lt;/em&gt;, along with a conditional acceptance in &lt;em data-start="673" data-end="700"&gt;The Learning Organization&lt;/em&gt;. I have also built a strong research pipeline, with several manuscripts under review and others targeting ABDC-A journals.&lt;/p&gt;
&lt;p&gt;&amp;nbsp;&lt;/p&gt;
&lt;p data-start="827" data-end="1474" data-is-last-node="" data-is-only-node=""&gt;I regularly present my research at reputed national and international conferences, including the ISDSI Global Conference, and I received a Best Paper Award for my work on financial fraud and Industry 4.0 technologies. In addition to research, I strengthened my teaching profile by serving as a Teaching Assistant for Managing Organizational Change and mentoring 24 PGDM students over four years in the Local Business Accelerator (LBA) program. I also led research scholar teams in organizing major international conferences. Through these experiences, I consistently demonstrate research productivity, leadership, mentorship, and academic service.&lt;/p&gt;</t>
  </si>
  <si>
    <t>MS OFFICE,SPSS,PLS SEM,NVIVO,R</t>
  </si>
  <si>
    <t>19-Feb-26 11:26 AM</t>
  </si>
  <si>
    <t>NUP-vacancy-009</t>
  </si>
  <si>
    <t>Landscape Architecture / Environmental Architecture</t>
  </si>
  <si>
    <t>Muskan Sood</t>
  </si>
  <si>
    <t>muskansood2030@gmail.com</t>
  </si>
  <si>
    <t>20-Dec-2000</t>
  </si>
  <si>
    <t>Alok Sood</t>
  </si>
  <si>
    <t>NIT Hamirpur, Himachal Pradesh</t>
  </si>
  <si>
    <t>Loreto Convent Tara Hall</t>
  </si>
  <si>
    <t>CBSE, Shimla, Himachal Pradesh</t>
  </si>
  <si>
    <t>Maths, Science, Social Science, Hindi</t>
  </si>
  <si>
    <t>DAV Public School, Lakkar Bazar</t>
  </si>
  <si>
    <t>Maths, Physics, Chemistry, Information Practices</t>
  </si>
  <si>
    <t>CEPT University, Ahmedabad, Gujarat</t>
  </si>
  <si>
    <t>Building Construction, Landscape, Tectonics, History, Computational Designs, Project Management,Environmental Science,Building Services,Typologies,Agents,Paradigms</t>
  </si>
  <si>
    <t>NIT Hamirpur, Hamirpur, Himachal Pradesh</t>
  </si>
  <si>
    <t>Intelligent Buildings,Solar Passive and Energy Efficient Architecture ,Sustainable Architecture Theory and Principles ,Landscape architecture,Climate Resilient Urban and Regional Planning ,Eco-cities,Fundamentals of Ecology and Water Management</t>
  </si>
  <si>
    <t>&lt;p&gt;I have attended a two training workshop on Energy Conservation and Sustainable Building Code -Commercial and Residential conducted by Directorate of Energy, Govt of Himachal Pradesh.&lt;/p&gt;
&lt;p&gt;Additionally I have got certification for GIS Training from In</t>
  </si>
  <si>
    <t>&lt;p&gt;I have a&amp;nbsp; paper titled:&amp;nbsp; Sacred Groves as Anchors of Sustainable Development: &lt;span style="color: #434343; font-family: Arial, sans-serif; font-size: 12pt; white-space-collapse: preserve;"&gt;A Systematic Literature Review of Socio-Ecological Roles of Sacred Groves amidst Dual Pressure of Tourism and Infrastructure Expansion under review after revision in the Journal of Nature Conservation which is an SCI indexed journal. Additionally I have presented my research in a number of conferences and my research titled: Governance Challenges and Opportunities in Promoting Sustainable Tourism in Sacred Landscapes: A Case of Bijli Mahadev Kullu has been accepted to be published in a scopus indexed book. &lt;/span&gt;&lt;/p&gt;</t>
  </si>
  <si>
    <t>AutoCAD, GIS ,MSOffice ,BlueBeam,Sketchup,Adobe Photoshop ,Adobe Indesign,research writing,bluebeam</t>
  </si>
  <si>
    <t>19-Feb-26 11:28 AM</t>
  </si>
  <si>
    <t>NUP-vacancy-031</t>
  </si>
  <si>
    <t>Business Communication</t>
  </si>
  <si>
    <t>Sapana  Sharma</t>
  </si>
  <si>
    <t>alignhrm@rediffmail.com</t>
  </si>
  <si>
    <t>07-Dec-1980</t>
  </si>
  <si>
    <t>Manish</t>
  </si>
  <si>
    <t># 401, 4th Flr, Avenue Blossom, Lan # 6, Ram Indu Park, Balewadi Highstreet, Baner, Pue - 411045</t>
  </si>
  <si>
    <t>Abhinav Vidyalay</t>
  </si>
  <si>
    <t>State Board</t>
  </si>
  <si>
    <t>General</t>
  </si>
  <si>
    <t>Garware College</t>
  </si>
  <si>
    <t>Pune</t>
  </si>
  <si>
    <t>Pune University</t>
  </si>
  <si>
    <t>Mohol College</t>
  </si>
  <si>
    <t>BCS</t>
  </si>
  <si>
    <t>Human Resources Development</t>
  </si>
  <si>
    <t>&lt;p&gt;Strategic HRM&lt;/p&gt;
&lt;p&gt;SPHR - SHRM&lt;/p&gt;
&lt;p&gt;POSH Certification&lt;/p&gt;</t>
  </si>
  <si>
    <t>&lt;p&gt;Design an HRBP course of 6 months for any graduate to start his career in HRM. (3 months classroom + 3 months internship)&lt;/p&gt;
&lt;p&gt;Trained 100s of students and made them HR job ready.&lt;/p&gt;</t>
  </si>
  <si>
    <t>SAP HCM</t>
  </si>
  <si>
    <t>19-Feb-26 11:43 AM</t>
  </si>
  <si>
    <t>19-Feb-26 11:44 AM</t>
  </si>
  <si>
    <t>J Suraj</t>
  </si>
  <si>
    <t>surajjayan1997@gmail.com</t>
  </si>
  <si>
    <t>05-Nov-1997</t>
  </si>
  <si>
    <t>English,Malayalam,Hindi</t>
  </si>
  <si>
    <t>JAYAN K K</t>
  </si>
  <si>
    <t>SRA 46, Nalledathu House, Thaikkattukara PO, Aluva 683106, Ernakulam District, Kerala</t>
  </si>
  <si>
    <t>SIVAGIRI VIDYANIKETAN, ALUVA</t>
  </si>
  <si>
    <t>CBSE</t>
  </si>
  <si>
    <t>Maths,Science,Social Science,English,Malayalam</t>
  </si>
  <si>
    <t>BUSINESS STUDIES,ACCOUNTANCY,ECONOMICS,ENGLISH</t>
  </si>
  <si>
    <t>MAHATMA GANDHI UNIVERSITY, KOTTAYAM</t>
  </si>
  <si>
    <t>BHARATA MATA COLLEGE, THRIKKAKARA, KERALA</t>
  </si>
  <si>
    <t>COMMERCE,FINANCE,TAXATION,MARKETING,ECONOMICS,ENGLISH</t>
  </si>
  <si>
    <t>B COM</t>
  </si>
  <si>
    <t>RAJAGIRI COLLEGE OF MANAGEMENT &amp; APPLIED SCIENCES, KAKKANAD, KERALA</t>
  </si>
  <si>
    <t>COMMERCE,FINANCE,TAXATION,ACCOUNTANCY,HRM,MARKETING</t>
  </si>
  <si>
    <t>M COM</t>
  </si>
  <si>
    <t>TAXATION</t>
  </si>
  <si>
    <t>MARKETING</t>
  </si>
  <si>
    <t>MAHATMA GANDHI UNIVERSITY, KOTTAYAM KERALA</t>
  </si>
  <si>
    <t>&lt;p&gt;2 ABDC-A and Q1 journal publications, including the International Journal of Consumer Studies (IF: 7.6) and the International Journal of Retail &amp;amp; Distribution Management (IF: 5.9).&amp;nbsp;&lt;/p&gt;
&lt;p&gt;Successfully qualified for the UGC-NET JRF three times (Management in 2024; Commerce in 2019 and 2022)&lt;/p&gt;</t>
  </si>
  <si>
    <t>MS Office,SPSS</t>
  </si>
  <si>
    <t>19-Feb-26 11:49 AM</t>
  </si>
  <si>
    <t>Perumal K</t>
  </si>
  <si>
    <t>raviperumal33@gmail.com</t>
  </si>
  <si>
    <t>16-Jun-1992</t>
  </si>
  <si>
    <t>Tamil and English</t>
  </si>
  <si>
    <t>Kajendran M</t>
  </si>
  <si>
    <t>2/133, North street, M.Kalluppatti, Mathippanour Post, Thirumangalam Taluk, Madurai - 625704.</t>
  </si>
  <si>
    <t xml:space="preserve">Rm.P.S. Ramiah Nadar Hr Sec School,  </t>
  </si>
  <si>
    <t>State Board - Madurai, Tamil Nadu.</t>
  </si>
  <si>
    <t>Tamil, English, maths, science</t>
  </si>
  <si>
    <t>Tamil, English, Maths, Physics, Chemistry,Biology,Zoology</t>
  </si>
  <si>
    <t>University College of Engineering Tindivanam</t>
  </si>
  <si>
    <t xml:space="preserve"> Structural analysis, Foundation  Engineering, Soil mechanics, Concrete Technology, Prestressed Concrete Structures,  Prefabricated Structures, Estimation and Quantity Surveying, Highway Engineering, and  Railways, Airport, and Harbor Engineering. ,Design</t>
  </si>
  <si>
    <t>Adhiyamaan College of Engineering</t>
  </si>
  <si>
    <t>Advanced steel structures,Advanced concrete technology, Advanced reinforced concrete structures,Theory of elasticity and plasticity,Bridge engineering,Structural Dynamics,Theory of structures</t>
  </si>
  <si>
    <t>Pultruded Fiber reinforced polymer profiles</t>
  </si>
  <si>
    <t xml:space="preserve">SRM Institute of Science and Technology, Chennai  </t>
  </si>
  <si>
    <t>&lt;p&gt;Secured gold medal on NPTEL exam &amp;ldquo;Design of reinforced concrete structures&amp;rdquo; October 2020. Successfully completed NPTEL exam &amp;ldquo;Foundation Engineering&amp;rdquo; October 2019.&amp;nbsp;&lt;/p&gt;</t>
  </si>
  <si>
    <t>&lt;p&gt;Secured gold medal on NPTEL exam &amp;ldquo;Design of reinforced concrete structures&amp;rdquo; October 2020. Department level ISO co-ordinator and I secured certificate of ISO internal Auditor. Department level NBA Co-ordinator (Criteria 1 to 10 overall incharge). Organized three workshops (International &amp;ndash; 1, National - 2).&lt;/p&gt;</t>
  </si>
  <si>
    <t>AutoCAD,Staad pro,ETABS,Revit,ABAQUS,MS Office</t>
  </si>
  <si>
    <t>19-Feb-26 11:51 AM</t>
  </si>
  <si>
    <t>Premendra Sahu</t>
  </si>
  <si>
    <t>premendra.sahu@gmail.com</t>
  </si>
  <si>
    <t>09-Sep-1983</t>
  </si>
  <si>
    <t>Hindi ,English</t>
  </si>
  <si>
    <t>Late Shesh dev Sahu</t>
  </si>
  <si>
    <t>Devalaya
Sector 2, street 2, Professor colony</t>
  </si>
  <si>
    <t xml:space="preserve">Govt. HR. Sr. School, simga </t>
  </si>
  <si>
    <t>MP Board/MP</t>
  </si>
  <si>
    <t>Common subjects</t>
  </si>
  <si>
    <t>St. Pauls Hr. School Raipur</t>
  </si>
  <si>
    <t>MP Board/ MP</t>
  </si>
  <si>
    <t>Biology</t>
  </si>
  <si>
    <t>Pt. Ravi Shankar Shukla University, Raipur</t>
  </si>
  <si>
    <t>Govt. Science College Raipur/Chhattisgarh</t>
  </si>
  <si>
    <t>BSC</t>
  </si>
  <si>
    <t>CSVTU</t>
  </si>
  <si>
    <t>RITEE/Chhattisgarh</t>
  </si>
  <si>
    <t>Marketing,HR</t>
  </si>
  <si>
    <t>MBA in Marketing &amp; HR</t>
  </si>
  <si>
    <t>UGC NET</t>
  </si>
  <si>
    <t>UGC</t>
  </si>
  <si>
    <t>ITM University, Raipur / Chhattisgarh</t>
  </si>
  <si>
    <t xml:space="preserve"> MS Office</t>
  </si>
  <si>
    <t>19-Feb-26 11:52 AM</t>
  </si>
  <si>
    <t>Amit Kumar</t>
  </si>
  <si>
    <t>amitmsw08@gmail.com</t>
  </si>
  <si>
    <t>03-Dec-1984</t>
  </si>
  <si>
    <t>Ramchandra ROy</t>
  </si>
  <si>
    <t>Amit Kumar, S/o Ramchandra Roy, Bajrang Colony, Near Aman Vihar, Phulwari Shariff, Patna: 800002, Bihar</t>
  </si>
  <si>
    <t>Patna Central School</t>
  </si>
  <si>
    <t>English, Hindi, Maths, Science</t>
  </si>
  <si>
    <t>Science with Biology</t>
  </si>
  <si>
    <t>University of Delhi</t>
  </si>
  <si>
    <t>New Delhi</t>
  </si>
  <si>
    <t>Social Work</t>
  </si>
  <si>
    <t>BA(H)</t>
  </si>
  <si>
    <t>Kurukshetra University</t>
  </si>
  <si>
    <t>Kurukshetra University, Haryana</t>
  </si>
  <si>
    <t xml:space="preserve">MSW </t>
  </si>
  <si>
    <t>HRM, Labour Laws, Industrial Relation and Social Security Provisions</t>
  </si>
  <si>
    <t>Master of Science (Research)</t>
  </si>
  <si>
    <t>IIT KGP</t>
  </si>
  <si>
    <t>Research</t>
  </si>
  <si>
    <t>Social Sciences</t>
  </si>
  <si>
    <t>&lt;p&gt;1) Got MHRD Junior Research Fellow in 2014.&lt;/p&gt;
&lt;p&gt;2) Qualified NET exam in 2008.&lt;/p&gt;</t>
  </si>
  <si>
    <t>19-Feb-26 11:56 AM</t>
  </si>
  <si>
    <t>Mallikarjun  Kallappa  Chougala</t>
  </si>
  <si>
    <t>m.chougala@gmail.com</t>
  </si>
  <si>
    <t>07-Oct-1980</t>
  </si>
  <si>
    <t>English Hindi Marathi Kannada</t>
  </si>
  <si>
    <t>Kallappa chougala</t>
  </si>
  <si>
    <t xml:space="preserve">Wagholi Pune </t>
  </si>
  <si>
    <t xml:space="preserve">GI Bagewadi </t>
  </si>
  <si>
    <t xml:space="preserve">Bangalore Board </t>
  </si>
  <si>
    <t xml:space="preserve">Maths science SS English </t>
  </si>
  <si>
    <t xml:space="preserve">GI Bagewadi college Nipani </t>
  </si>
  <si>
    <t xml:space="preserve">Karnataka </t>
  </si>
  <si>
    <t>Commece</t>
  </si>
  <si>
    <t xml:space="preserve">Karnataka university </t>
  </si>
  <si>
    <t>G I Bagewadi vollege</t>
  </si>
  <si>
    <t>Kudal institute of management studies</t>
  </si>
  <si>
    <t xml:space="preserve">Finance and marketing </t>
  </si>
  <si>
    <t xml:space="preserve">MBA finance </t>
  </si>
  <si>
    <t xml:space="preserve">Finance </t>
  </si>
  <si>
    <t xml:space="preserve">Karnataka Janapada university </t>
  </si>
  <si>
    <t>&lt;p&gt;NET management&amp;nbsp;&lt;/p&gt;
&lt;p&gt;CAIIB JAIIB&lt;/p&gt;
&lt;p&gt;NCFM&amp;nbsp;&lt;/p&gt;
&lt;p&gt;NISM&amp;nbsp;&lt;/p&gt;</t>
  </si>
  <si>
    <t>&lt;p&gt;Two copyrights&lt;/p&gt;
&lt;p&gt;One Patent&lt;/p&gt;
&lt;p&gt;ine Book&lt;/p&gt;</t>
  </si>
  <si>
    <t>Ms office</t>
  </si>
  <si>
    <t>19-Feb-26 11:57 AM</t>
  </si>
  <si>
    <t>Mani Rathnam Pesaramelli</t>
  </si>
  <si>
    <t>maniratnam381@gmail.com</t>
  </si>
  <si>
    <t>18-Jun-1996</t>
  </si>
  <si>
    <t>Telugu,Hindi,English</t>
  </si>
  <si>
    <t>Shekar Babu Pesaramelli</t>
  </si>
  <si>
    <t>11-13-819, Green hills colony, Road no 2, Kothapet
Saroornagar, Hyderabad, Telangana, 500035.</t>
  </si>
  <si>
    <t>Dilshuknagar Public school</t>
  </si>
  <si>
    <t>Board of Secondary Education Hyderabad/Telangana</t>
  </si>
  <si>
    <t>Telugu, sanskrit, Hindi, English, Mathematics, General science</t>
  </si>
  <si>
    <t>Government Polytechnic College Masabtank/Hyderabad/ Telangana</t>
  </si>
  <si>
    <t>Jawarharlal Nehru Technological University Hyderabad</t>
  </si>
  <si>
    <t>Vardhaman College of Engineering Hyderabad/Telangana</t>
  </si>
  <si>
    <t>National Institute of Technology Warangal</t>
  </si>
  <si>
    <t>National Institute of Technology Warangal/Telangana</t>
  </si>
  <si>
    <t>Construction Technology and Management</t>
  </si>
  <si>
    <t>Sustainable Construction Materials/ Civil Engineering</t>
  </si>
  <si>
    <t>AutoCAD, MS Office, MS Project,Revit</t>
  </si>
  <si>
    <t>Karaka  Hemanth Kumar</t>
  </si>
  <si>
    <t>khk.civil@gmail.com</t>
  </si>
  <si>
    <t>18-Aug-1989</t>
  </si>
  <si>
    <t xml:space="preserve">Hindi, English,Telugu </t>
  </si>
  <si>
    <t>Karaka Satyanarayana</t>
  </si>
  <si>
    <t>14-148/1, SARADA NAGAR, PENDURTHI, VISAKHAPATANAM 531173</t>
  </si>
  <si>
    <t>Chanakya Public School</t>
  </si>
  <si>
    <t>Sri Chaitanya College</t>
  </si>
  <si>
    <t>Maths, Physics,chemsitry</t>
  </si>
  <si>
    <t>Andhra University College of Engg</t>
  </si>
  <si>
    <t>Andhra University College of Engg, Visakhapatnam</t>
  </si>
  <si>
    <t>Jawaharlal Nehru Technological University Kakinada</t>
  </si>
  <si>
    <t>Baba Institute of Technology &amp; Sciences, Visakhapatnam</t>
  </si>
  <si>
    <t>National Institute of Technology Raipur</t>
  </si>
  <si>
    <t>19-Feb-26 12:12 PM</t>
  </si>
  <si>
    <t>19-Feb-26 12:17 PM</t>
  </si>
  <si>
    <t>Uttam Das</t>
  </si>
  <si>
    <t>udtfgpalika@gmail.com</t>
  </si>
  <si>
    <t>26-Jun-1996</t>
  </si>
  <si>
    <t>Hindi,English,Bengali</t>
  </si>
  <si>
    <t>Paritosh Das</t>
  </si>
  <si>
    <t>Village - Gedarchar, P.O. - Mahishkuchi, P.S. - Boxirhat, Dist - Coochbehar, PIN - 736131</t>
  </si>
  <si>
    <t>Tufanganj Vivekanada Vidyalaya</t>
  </si>
  <si>
    <t>WBBSE</t>
  </si>
  <si>
    <t>Bengali, English, Mathematics,Physical science,Life science,Geography</t>
  </si>
  <si>
    <t>WBCHSE</t>
  </si>
  <si>
    <t>Bengali, English, geography,Computer application</t>
  </si>
  <si>
    <t>University of North Bengal</t>
  </si>
  <si>
    <t>ABN Seal College, Coochbehar</t>
  </si>
  <si>
    <t>Geography (H)</t>
  </si>
  <si>
    <t>B.A.</t>
  </si>
  <si>
    <t>Geography</t>
  </si>
  <si>
    <t>Visva-Bharati</t>
  </si>
  <si>
    <t>Visva-Bharati, Shantiniketan</t>
  </si>
  <si>
    <t>M.A.</t>
  </si>
  <si>
    <t>Forest Conservation and Management</t>
  </si>
  <si>
    <t>&lt;p&gt;UGC JRF&lt;/p&gt;</t>
  </si>
  <si>
    <t>19-Feb-26 12:22 PM</t>
  </si>
  <si>
    <t>Shabarish Vasanth Madhav Rao Patil</t>
  </si>
  <si>
    <t>shabarish6933@gmail.com</t>
  </si>
  <si>
    <t>15-May-1985</t>
  </si>
  <si>
    <t>Vasanth Madhav Rao</t>
  </si>
  <si>
    <t>house no 47, 'Saptagiri', 3rd cross
Shreenagar, Unkal, Hubballi, Karnataka, 580031</t>
  </si>
  <si>
    <t>Kishora Vidya Bhavan, Chintamani</t>
  </si>
  <si>
    <t>KSEEB, Chintamani, Karnataka</t>
  </si>
  <si>
    <t>Maths, Science, Social Studies, ENglish</t>
  </si>
  <si>
    <t>PC Jabin Science College, Hubballi</t>
  </si>
  <si>
    <t>PU Board, Hubballi, KArnataka</t>
  </si>
  <si>
    <t>Physics,Chemistry, MAths,Statistics</t>
  </si>
  <si>
    <t>VTU Belagavi</t>
  </si>
  <si>
    <t>BVB College of Engineering and Technology, Hubballi, Karnataka</t>
  </si>
  <si>
    <t>Civil,Engineering Management, Surveying, Maths, Concrete TEchnology, Design of RCC</t>
  </si>
  <si>
    <t>National Institute of Technology Karnataka, Surathkal</t>
  </si>
  <si>
    <t>National Institute of Technology Karnataka, Surathkal, Karnataka</t>
  </si>
  <si>
    <t>Construction Management, Financial MAnagement, Quality COntrol and Quality Assurance, Tunnel Engineering, Organizational Behaviour, MS Lab</t>
  </si>
  <si>
    <t>Concrete Technology - Civil Engineering</t>
  </si>
  <si>
    <t>Bapuji Institute of Engineering and Technology, Hubballi</t>
  </si>
  <si>
    <t>&lt;table class="MsoNormalTable" style="width: 18.0cm; margin-left: -22.95pt; border-collapse: collapse; border: none; mso-border-alt: solid windowtext .5pt; mso-yfti-tbllook: 1184; mso-padding-alt: 0cm 5.4pt 0cm 5.4pt; mso-border-insideh: .5pt solid windowt</t>
  </si>
  <si>
    <t>&lt;table class="MsoNormalTable" style="border-collapse: collapse; border: none; mso-border-alt: solid windowtext .5pt; mso-yfti-tbllook: 1184; mso-padding-alt: 0cm 5.4pt 0cm 5.4pt; mso-border-insideh: .5pt solid windowtext; mso-border-insidev: .5pt solid windowtext;" border="1" cellspacing="0" cellpadding="0"&gt;
&lt;tbody&gt;
&lt;tr style="mso-yfti-irow: 0; mso-yfti-firstrow: yes;"&gt;
&lt;td style="width: 26.7pt; border: solid windowtext 1.0pt; mso-border-alt: solid windowtext .5pt; padding: 0cm 5.4pt 0cm 5.4pt;" valign="top" width="36"&gt;
&lt;p class="MsoNormal"&gt;&lt;span lang="EN-US" style="font-family: 'Times New Roman',serif;"&gt;1&lt;/span&gt;&lt;/p&gt;
&lt;/td&gt;
&lt;td style="width: 416.1pt; border: solid windowtext 1.0pt; border-left: none; mso-border-left-alt: solid windowtext .5pt; mso-border-alt: solid windowtext .5pt; padding: 0cm 5.4pt 0cm 5.4pt;" valign="top" width="555"&gt;
&lt;p class="MsoNormal" style="text-align: justify;"&gt;&lt;span lang="EN-US" style="font-size: 10.0pt; font-family: 'Arial',sans-serif;"&gt;Organized and conducted one week VGST sponsored FDP on &amp;ldquo;Advancements in Earthquake Geotechnical Engineering&amp;rdquo; as Coordinator from 5&lt;sup&gt;th&lt;/sup&gt; January to 9&lt;sup&gt;th&lt;/sup&gt; January 2026.&lt;/span&gt;&lt;/p&gt;
&lt;/td&gt;
&lt;/tr&gt;
&lt;tr style="mso-yfti-irow: 1;"&gt;
&lt;td style="width: 26.7pt; border: solid windowtext 1.0pt; border-top: none; mso-border-top-alt: solid windowtext .5pt; mso-border-alt: solid windowtext .5pt; padding: 0cm 5.4pt 0cm 5.4pt;" valign="top" width="36"&gt;
&lt;p class="MsoNormal"&gt;&lt;span lang="EN-US" style="font-family: 'Times New Roman',serif;"&gt;2&lt;/span&gt;&lt;/p&gt;
&lt;/td&gt;
&lt;td style="width: 416.1pt; border-top: none; border-left: none; border-bottom: solid windowtext 1.0pt; border-right: solid windowtext 1.0pt; mso-border-top-alt: solid windowtext .5pt; mso-border-left-alt: solid windowtext .5pt; mso-border-alt: solid windowtext .5pt; padding: 0cm 5.4pt 0cm 5.4pt;" valign="top" width="555"&gt;
&lt;p class="MsoNormal" style="text-align: justify;"&gt;&lt;span lang="EN-US" style="font-size: 10.0pt; font-family: 'Arial',sans-serif; mso-bidi-font-weight: bold;"&gt;Conducted One week FDP on &amp;ldquo;Advancements in Building Materials and Construction Practices&amp;rdquo; in 2019 &lt;/span&gt;&lt;span lang="EN-US" style="font-size: 10.0pt; font-family: 'Arial',sans-serif;"&gt;as Coordinator.&lt;/span&gt;&lt;/p&gt;
&lt;/td&gt;
&lt;/tr&gt;
&lt;tr style="mso-yfti-irow: 2;"&gt;
&lt;td style="width: 26.7pt; border: solid windowtext 1.0pt; border-top: none; mso-border-top-alt: solid windowtext .5pt; mso-border-alt: solid windowtext .5pt; padding: 0cm 5.4pt 0cm 5.4pt;" valign="top" width="36"&gt;
&lt;p class="MsoNormal"&gt;&lt;span lang="EN-US" style="font-family: 'Times New Roman',serif;"&gt;3&lt;/span&gt;&lt;/p&gt;
&lt;/td&gt;
&lt;td style="width: 416.1pt; border-top: none; border-left: none; border-bottom: solid windowtext 1.0pt; border-right: solid windowtext 1.0pt; mso-border-top-alt: solid windowtext .5pt; mso-border-left-alt: solid windowtext .5pt; mso-border-alt: solid windowtext .5pt; padding: 0cm 5.4pt 0cm 5.4pt;" valign="top" width="555"&gt;
&lt;p class="MsoNormal" style="text-align: justify;"&gt;&lt;span lang="EN-US" style="font-size: 10.0pt; font-family: 'Arial',sans-serif; mso-bidi-font-weight: bold;"&gt;Conducted Value Added Course on Cement and Concrete Technology for 3&lt;sup&gt;rd&lt;/sup&gt; year students.&lt;/span&gt;&lt;/p&gt;
&lt;/td&gt;
&lt;/tr&gt;
&lt;tr style="mso-yfti-irow: 3;"&gt;
&lt;td style="width: 26.7pt; border: solid windowtext 1.0pt; border-top: none; mso-border-top-alt: solid windowtext .5pt; mso-border-alt: solid windowtext .5pt; padding: 0cm 5.4pt 0cm 5.4pt;" valign="top" width="36"&gt;
&lt;p class="MsoNormal"&gt;&lt;span lang="EN-US" style="font-family: 'Times New Roman',serif;"&gt;4&lt;/span&gt;&lt;/p&gt;
&lt;/td&gt;
&lt;td style="width: 416.1pt; border-top: none; border-left: none; border-bottom: solid windowtext 1.0pt; border-right: solid windowtext 1.0pt; mso-border-top-alt: solid windowtext .5pt; mso-border-left-alt: solid windowtext .5pt; mso-border-alt: solid windowtext .5pt; padding: 0cm 5.4pt 0cm 5.4pt;" valign="top" width="555"&gt;
&lt;p class="MsoNormal" style="text-align: justify;"&gt;&lt;span lang="EN-US" style="font-size: 10.0pt; font-family: 'Arial',sans-serif; mso-bidi-font-weight: bold;"&gt;Conducted One week FDP on &amp;ldquo;Advancements in Building Materials and Construction Practices&amp;rdquo; sponsored by TEQIP 1.3 and VTU Belagavi in 2020 &lt;/span&gt;&lt;span lang="EN-US" style="font-size: 10.0pt; font-family: 'Arial',sans-serif;"&gt;as Coordinator.&lt;/span&gt;&lt;/p&gt;
&lt;/td&gt;
&lt;/tr&gt;
&lt;tr style="mso-yfti-irow: 4;"&gt;
&lt;td style="width: 26.7pt; border: solid windowtext 1.0pt; border-top: none; mso-border-top-alt: solid windowtext .5pt; mso-border-alt: solid windowtext .5pt; padding: 0cm 5.4pt 0cm 5.4pt;" valign="top" width="36"&gt;
&lt;p class="MsoNormal"&gt;&lt;span lang="EN-US" style="font-family: 'Times New Roman',serif;"&gt;5&lt;/span&gt;&lt;/p&gt;
&lt;/td&gt;
&lt;td style="width: 416.1pt; border-top: none; border-left: none; border-bottom: solid windowtext 1.0pt; border-right: solid windowtext 1.0pt; mso-border-top-alt: solid windowtext .5pt; mso-border-left-alt: solid windowtext .5pt; mso-border-alt: solid windowtext .5pt; padding: 0cm 5.4pt 0cm 5.4pt;" valign="top" width="555"&gt;
&lt;p class="MsoNormal" style="text-align: justify;"&gt;&lt;span lang="EN-US" style="font-size: 10.0pt; font-family: 'Arial',sans-serif; mso-bidi-font-weight: bold;"&gt;Conducted many SDP / FDP through IGS Hubballi &amp;ndash; Dharwad Local Chapter.&lt;/span&gt;&lt;/p&gt;
&lt;/td&gt;
&lt;/tr&gt;
&lt;tr style="mso-yfti-irow: 5;"&gt;
&lt;td style="width: 26.7pt; border: solid windowtext 1.0pt; border-top: none; mso-border-top-alt: solid windowtext .5pt; mso-border-alt: solid windowtext .5pt; padding: 0cm 5.4pt 0cm 5.4pt;" valign="top" width="36"&gt;
&lt;p class="MsoNormal"&gt;&lt;span lang="EN-US" style="font-family: 'Times New Roman',serif;"&gt;6&lt;/span&gt;&lt;/p&gt;
&lt;/td&gt;
&lt;td style="width: 416.1pt; border-top: none; border-left: none; border-bottom: solid windowtext 1.0pt; border-right: solid windowtext 1.0pt; mso-border-top-alt: solid windowtext .5pt; mso-border-left-alt: solid windowtext .5pt; mso-border-alt: solid windowtext .5pt; padding: 0cm 5.4pt 0cm 5.4pt;" valign="top" width="555"&gt;
&lt;p class="MsoNormal" style="text-align: justify;"&gt;&lt;span lang="EN-US" style="font-size: 10.0pt; font-family: 'Arial',sans-serif; mso-bidi-font-weight: bold;"&gt;Consultancy Work&lt;/span&gt;&lt;/p&gt;
&lt;/td&gt;
&lt;/tr&gt;
&lt;tr style="mso-yfti-irow: 6;"&gt;
&lt;td style="width: 26.7pt; border: solid windowtext 1.0pt; border-top: none; mso-border-top-alt: solid windowtext .5pt; mso-border-alt: solid windowtext .5pt; padding: 0cm 5.4pt 0cm 5.4pt;" valign="top" width="36"&gt;
&lt;p class="MsoNormal"&gt;&lt;span lang="EN-US" style="font-family: 'Times New Roman',serif;"&gt;7&lt;/span&gt;&lt;/p&gt;
&lt;/td&gt;
&lt;td style="width: 416.1pt; border-top: none; border-left: none; border-bottom: solid windowtext 1.0pt; border-right: solid windowtext 1.0pt; mso-border-top-alt: solid windowtext .5pt; mso-border-left-alt: solid windowtext .5pt; mso-border-alt: solid windowtext .5pt; padding: 0cm 5.4pt 0cm 5.4pt;" valign="top" width="555"&gt;
&lt;p class="MsoNormal" style="text-align: justify;"&gt;&lt;span lang="EN-US" style="font-size: 10.0pt; font-family: 'Arial',sans-serif;"&gt;Expert talks at ACCE Hubballi, Birla Shakthi Cements Hubballi, Institute of Engineers &amp;ndash; Dharwad Chapter, CEDOK Dharwad.&lt;/span&gt;&lt;/p&gt;
&lt;/td&gt;
&lt;/tr&gt;
&lt;tr style="mso-yfti-irow: 7;"&gt;
&lt;td style="width: 26.7pt; border: solid windowtext 1.0pt; border-top: none; mso-border-top-alt: solid windowtext .5pt; mso-border-alt: solid windowtext .5pt; padding: 0cm 5.4pt 0cm 5.4pt;" valign="top" width="36"&gt;
&lt;p class="MsoNormal"&gt;&lt;span lang="EN-US" style="font-size: 10.0pt; font-family: 'Times New Roman',serif;"&gt;8&lt;/span&gt;&lt;/p&gt;
&lt;/td&gt;
&lt;td style="width: 416.1pt; border-top: none; border-left: none; border-bottom: solid windowtext 1.0pt; border-right: solid windowtext 1.0pt; mso-border-top-alt: solid windowtext .5pt; mso-border-left-alt: solid windowtext .5pt; mso-border-alt: solid windowtext .5pt; padding: 0cm 5.4pt 0cm 5.4pt;" valign="top" width="555"&gt;
&lt;p class="MsoNormal" style="text-align: justify;"&gt;&lt;span lang="EN-US" style="font-size: 10.0pt; font-family: 'Arial',sans-serif; color: black; mso-color-alt: windowtext; background: white;"&gt;Expert talks on Concrete Durability and concrete mix proportioning for Ultratech Ltd, North Karnataka Zone. &lt;/span&gt;&lt;/p&gt;
&lt;/td&gt;
&lt;/tr&gt;
&lt;tr style="mso-yfti-irow: 8;"&gt;
&lt;td style="width: 26.7pt; border: solid windowtext 1.0pt; border-top: none; mso-border-top-alt: solid windowtext .5pt; mso-border-alt: solid windowtext .5pt; padding: 0cm 5.4pt 0cm 5.4pt;" valign="top" width="36"&gt;
&lt;p class="MsoNormal"&gt;&lt;span lang="EN-US" style="font-size: 10.0pt; font-family: 'Times New Roman',serif;"&gt;9&lt;/span&gt;&lt;/p&gt;
&lt;/td&gt;
&lt;td style="width: 416.1pt; border-top: none; border-left: none; border-bottom: solid windowtext 1.0pt; border-right: solid windowtext 1.0pt; mso-border-top-alt: solid windowtext .5pt; mso-border-left-alt: solid windowtext .5pt; mso-border-alt: solid windowtext .5pt; padding: 0cm 5.4pt 0cm 5.4pt;" valign="top" width="555"&gt;
&lt;p class="MsoNormal" style="text-align: justify;"&gt;&lt;span lang="EN-US" style="font-size: 10.0pt; font-family: 'Arial',sans-serif; color: black; mso-color-alt: windowtext; background: white;"&gt;Resource person for Student Development Program (SDP) on &amp;lsquo;Advancements in Surveying&amp;rsquo; at Rural Engineering College, Hulkoti.&lt;/span&gt;&lt;/p&gt;
&lt;/td&gt;
&lt;/tr&gt;
&lt;tr style="mso-yfti-irow: 9; mso-yfti-lastrow: yes;"&gt;
&lt;td style="width: 26.7pt; border: solid windowtext 1.0pt; border-top: none; mso-border-top-alt: solid windowtext .5pt; mso-border-alt: solid windowtext .5pt; padding: 0cm 5.4pt 0cm 5.4pt;" valign="top" width="36"&gt;
&lt;p class="MsoNormal"&gt;&lt;span lang="EN-US" style="font-size: 10.0pt; font-family: 'Times New Roman',serif;"&gt;10&lt;/span&gt;&lt;/p&gt;
&lt;/td&gt;
&lt;td style="width: 416.1pt; border-top: none; border-left: none; border-bottom: solid windowtext 1.0pt; border-right: solid windowtext 1.0pt; mso-border-top-alt: solid windowtext .5pt; mso-border-left-alt: solid windowtext .5pt; mso-border-alt: solid windowtext .5pt; padding: 0cm 5.4pt 0cm 5.4pt;" valign="top" width="555"&gt;
&lt;p class="MsoNormal" style="text-align: justify;"&gt;&lt;span lang="EN-US" style="font-size: 10.0pt; font-family: 'Arial',sans-serif; color: black; mso-color-alt: windowtext; background: white;"&gt;Resource person for Student Development Program (SDP) on &amp;lsquo;Total Station &amp;amp; It&amp;rsquo;s Applications&amp;rsquo; at Government Engineering College, Karwar.&lt;/span&gt;&lt;/p&gt;
&lt;/td&gt;
&lt;/tr&gt;
&lt;/tbody&gt;
&lt;/table&gt;</t>
  </si>
  <si>
    <t>AutoCAD, MS Office, MS Project</t>
  </si>
  <si>
    <t>19-Feb-26 12:25 PM</t>
  </si>
  <si>
    <t>Abinash Jena</t>
  </si>
  <si>
    <t>abinashjena741@gmail.com</t>
  </si>
  <si>
    <t>26-Jan-1993</t>
  </si>
  <si>
    <t>English,Hindi,Odia</t>
  </si>
  <si>
    <t>Bijaya Kumar Jena</t>
  </si>
  <si>
    <t xml:space="preserve">Flat-603, Tower-9, Skyi SongBirds Society, Bhugaon, Pune, Maharashtra, Pin-412115 </t>
  </si>
  <si>
    <t>Dr. Atul Fegde</t>
  </si>
  <si>
    <t>Delhi Public School, Damanjodi</t>
  </si>
  <si>
    <t>Central Board of Secondary Education (CBSE), Odisha</t>
  </si>
  <si>
    <t>Maths, Science,English,Social Science</t>
  </si>
  <si>
    <t>Kalinga Bharati Residential College, Cuttack</t>
  </si>
  <si>
    <t>Council of Higher Secondary Education (CHSE), Odisha</t>
  </si>
  <si>
    <t>Physics, Chemistry</t>
  </si>
  <si>
    <t xml:space="preserve">Biju Patnaik University of Technology </t>
  </si>
  <si>
    <t>Central Institute of Plastics Engineering and Technology, Bhubaneswar</t>
  </si>
  <si>
    <t>Manufacturing Engineering,Supply Chain Management,Work Study and Ergonomics,Production and Operation Management,CAD/CAM,Optimization Engineering,Total Quality Management,Computer Integrated Manufacturing,Statistical Quality Control Relaibility</t>
  </si>
  <si>
    <t>B.Tech in Manufacturing Engineering and Technology</t>
  </si>
  <si>
    <t xml:space="preserve">Production and Industrial Engineering </t>
  </si>
  <si>
    <t>Birla Institute of Technology, Mesra</t>
  </si>
  <si>
    <t>Birla Institute of Technology, Mesra, Ranchi</t>
  </si>
  <si>
    <t>Planning and Control of Production Systems,Quality Engineering and Robust Design,Manufacturing Automation,Soft Computing in Manufacturing Automation,Integrated Manufacturing and Resource Planning,Product Design and Manufacturing</t>
  </si>
  <si>
    <t xml:space="preserve">Master of Engineering </t>
  </si>
  <si>
    <t>Automated Manufacturing Systems</t>
  </si>
  <si>
    <t>Operations and Supply Chain Management</t>
  </si>
  <si>
    <t>National Institute of Technology, Rourkela</t>
  </si>
  <si>
    <t xml:space="preserve">&lt;ul&gt;
&lt;li&gt;Case Teaching: FDP by IIM Ahmedabad.&lt;/li&gt;
&lt;li&gt;Holistic Utilization of Industrial and Agricultural Waste for Sustainable Environment ATAL FDP at Synergy Institute of Engineering and Management&lt;/li&gt;
&lt;li&gt;AI for Transforming Teaching and Research at </t>
  </si>
  <si>
    <t>&lt;ul&gt;
&lt;li&gt;Senior Member of Indian Institution of Industrial Engineering Since August 2025&lt;/li&gt;
&lt;li&gt;Awarded an institute fellowship under MHRD at NIT Rourkela during my PhD&lt;/li&gt;
&lt;li&gt;Awarded institute scholarship during my Master of engineering&lt;/li&gt;
&lt;li&gt;Additionally, acknowledged for participation in diverse extracurricular activities such as Scouts camps and United Nations examinations&lt;/li&gt;
&lt;/ul&gt;</t>
  </si>
  <si>
    <t>Catia,Pro-E,CESIM Simulation,Autocad,SPSS,Fuzzy Computing,MCDM,OpenAI,anyLogistix,MS Suite</t>
  </si>
  <si>
    <t>19-Feb-26 12:26 PM</t>
  </si>
  <si>
    <t>NUP-vacancy-020</t>
  </si>
  <si>
    <t>Construction Technology Management - Concrete Technology</t>
  </si>
  <si>
    <t>Utkarsh .</t>
  </si>
  <si>
    <t>amanutkarsh619@gmail.com</t>
  </si>
  <si>
    <t>30-Jun-1993</t>
  </si>
  <si>
    <t>S.P.Verma</t>
  </si>
  <si>
    <t>5/1407 IIIT Chauraha Near Shipra Inter College, Jhalwa, Prayagraj
Peepal gao</t>
  </si>
  <si>
    <t>MPVM</t>
  </si>
  <si>
    <t>PRAYAGRAJ/ UP</t>
  </si>
  <si>
    <t>SCIENCE, MATHS, SOCAL SCIENCE, HINDI, COMPUTER, PHYSICAL EDUCATION</t>
  </si>
  <si>
    <t>VBPSC</t>
  </si>
  <si>
    <t>PRAYAGRAJ/U[</t>
  </si>
  <si>
    <t>PHYSICS, CHEMISTRY, MATHS, ENGLISH</t>
  </si>
  <si>
    <t>SIET</t>
  </si>
  <si>
    <t>PRAYAGRAJ/UP</t>
  </si>
  <si>
    <t>CIVIL</t>
  </si>
  <si>
    <t>MMMUT</t>
  </si>
  <si>
    <t>GORAKHPUR/UP</t>
  </si>
  <si>
    <t>STRUCTURE</t>
  </si>
  <si>
    <t>Geotech</t>
  </si>
  <si>
    <t>MANIT Bhopal</t>
  </si>
  <si>
    <t>&lt;p&gt;1. Attended Five-Day Online Workshop on &amp;ldquo;Interdisciplinary Approaches in Geotechnical and Geoenvironmental Engineering&amp;rdquo; held from February 17 to 21, 2025 organized by HBTU Kanpur.&lt;/p&gt;
&lt;p&gt;2. Attended One-week Online Short-Term Course on STEE</t>
  </si>
  <si>
    <t>&lt;p&gt;1. Won the Best Final Year Project of Department on topic &amp;ndash; &amp;ldquo;Replacing of new aggregate by old aggregate&amp;rdquo;, SIET.&lt;/p&gt;
&lt;p&gt;2. Annual athletics (MMMUT-2019) &amp;ndash; Secured SILVER Medal in Discuss Throw and GOLD in Tug of War.&lt;/p&gt;
&lt;p&gt;3. INTER College Competition (20th JOSH AND J LAL Sports Festival, MNNIT,2015) &amp;ndash; Secured 2 GOLD MEDALS &amp;amp; 1 SILVER Medal for College in &amp;ldquo;Arm wrestling&amp;rdquo; under weight category of {65kg-75kg} &amp;ndash; GOLD {75kg-85kg} - GOLD {85KG} &amp;ndash; SILVER&lt;/p&gt;
&lt;p&gt;4. INTER College Competition (19th JOSH AND J LAL Sports Festival, MNNIT,2014) &amp;ndash; Secured SILVER Medal for college in &amp;ldquo;Arm Wrestling&amp;rdquo;.&lt;/p&gt;
&lt;p&gt;5. ARM Wrestling Winner for three consecutive years (2014,2015,2016), SIET.&lt;/p&gt;
&lt;p&gt;6. Coordinated Technical Event &amp;ldquo;SURVEY HUNT&amp;rdquo; in 2015 and 2014 at college level, SIET.&lt;/p&gt;
&lt;p&gt;7. Won &amp;ldquo;ROADIES&amp;rdquo; Event at college level in 2015, SIET.&lt;/p&gt;
&lt;p&gt;8. Participated in 47th Annual Athletic Meet in MNNIT at college level.&lt;/p&gt;
&lt;p&gt;9. Coordinated &amp;ldquo;ROADIES&amp;rdquo; event in 2015, at college level, SIET.&lt;/p&gt;
&lt;p&gt;10. Participated in E-Talks Workshop, Discussion in Renaissance &amp;ldquo;An Entrepreneurship Summit 2015&amp;rdquo;.&amp;nbsp; &amp;nbsp;&lt;/p&gt;</t>
  </si>
  <si>
    <t>Strong research skills, software analysis (ABAQUS, SAP, ANSYS) and analytical thinking, BIM</t>
  </si>
  <si>
    <t>19-Feb-26 12:27 PM</t>
  </si>
  <si>
    <t>Santosh Vijay Lohakare</t>
  </si>
  <si>
    <t>lohakaresv@gmail.com</t>
  </si>
  <si>
    <t>25-Aug-1993</t>
  </si>
  <si>
    <t xml:space="preserve">Marathi,Hindi,English </t>
  </si>
  <si>
    <t>Vijay</t>
  </si>
  <si>
    <t>F6, First Block, SR University, Warangal</t>
  </si>
  <si>
    <t>Vidyavardhini High School Udgir</t>
  </si>
  <si>
    <t>Latur/Maharashtra State Board</t>
  </si>
  <si>
    <t>Marathi, hindi,hindi,english,Mathematics,science</t>
  </si>
  <si>
    <t>Yashwant College Ahmedpur</t>
  </si>
  <si>
    <t>Physics,Chemistry,Mathematics</t>
  </si>
  <si>
    <t>Swami Ramanand Teerth Marathwada University, Nanded</t>
  </si>
  <si>
    <t>Mahatma Gandhi College, Ahmedpur</t>
  </si>
  <si>
    <t>Bachelor of Science</t>
  </si>
  <si>
    <t>Science College Nanded</t>
  </si>
  <si>
    <t>Master of Science</t>
  </si>
  <si>
    <t>Swami Ramanand Teerth Adhyapak Mahavidyalaya, Kandhar</t>
  </si>
  <si>
    <t>Education</t>
  </si>
  <si>
    <t>Applied Mathematics-Cosmology and relativity</t>
  </si>
  <si>
    <t>BITS-Pilani, Hyderabad</t>
  </si>
  <si>
    <t>&lt;p&gt;Council of Scientific and Industrial Research (CSIR) National Eligibility Test (NET) Junior Research Fellow (JRF) - 2019&lt;/p&gt;
&lt;p&gt;Graduate Aptitude Test in Engineering (GATE) [All India Rank - 388] - 2020&lt;/p&gt;
&lt;p&gt;Maharashtra State Eligibility Test (MH-SET</t>
  </si>
  <si>
    <t>&lt;p&gt;CSIR travel grant (Ref No. TG/12267/23-HRD) and International Travel Scheme (ITS) from DST -- SERB, Government of India (File Number: ITS/2023/004070) to attend International Conference on Particle Physics and Cosmology (Rubakov-2023) organized by Yerevan State University, Yerevan, Armenia (October 2-7, 2023).&lt;/p&gt;
&lt;p&gt;International Travel Scheme (ITS) from DST -- SERB, Government of India (File Number: ITS/2024/001815) to attend The Metric-Affine Gravity - 2024 organized by Laboratory of Theoretical Physics, Institute of Physics, University of Tartu, Estonia (June 17 &amp;ndash; 21, 2024).&lt;/p&gt;</t>
  </si>
  <si>
    <t>MS Office,Python,Mathematica,MATLAB,Latex</t>
  </si>
  <si>
    <t>19-Feb-26 12:37 PM</t>
  </si>
  <si>
    <t>Faiz Hasan</t>
  </si>
  <si>
    <t>faizhasanmba@gmail.com</t>
  </si>
  <si>
    <t>03-Oct-1991</t>
  </si>
  <si>
    <t>Hindi,english</t>
  </si>
  <si>
    <t>Rahat Hasan</t>
  </si>
  <si>
    <t>Prem Nishan dodhpur Aligarh 202002</t>
  </si>
  <si>
    <t>Aligarh Public School</t>
  </si>
  <si>
    <t>CBSE Aligarh</t>
  </si>
  <si>
    <t>Science, Maths,english,sst,urdu</t>
  </si>
  <si>
    <t>SSSC AMU</t>
  </si>
  <si>
    <t>AMU Aligarh</t>
  </si>
  <si>
    <t>Business studies,accounting,english,economics</t>
  </si>
  <si>
    <t>Aligarh Muslim University Aligarh</t>
  </si>
  <si>
    <t>Bcom</t>
  </si>
  <si>
    <t>International Business</t>
  </si>
  <si>
    <t>MBA International Business</t>
  </si>
  <si>
    <t>spss</t>
  </si>
  <si>
    <t>19-Feb-26 12:38 PM</t>
  </si>
  <si>
    <t>Rekha Vaibhav Kankariya</t>
  </si>
  <si>
    <t>rekhakankariya99@gmail.com</t>
  </si>
  <si>
    <t>17-Apr-1973</t>
  </si>
  <si>
    <t>Hindi, English,Marathi, Sindhi,Marwari</t>
  </si>
  <si>
    <t>Vaibhav Kankariya</t>
  </si>
  <si>
    <t>f2-303 Raheja Vistas, Phase III, NIBM Road, Pune 411 060, Maharashtra</t>
  </si>
  <si>
    <t>B.T.Shahani Navin Hind High School</t>
  </si>
  <si>
    <t>Maharashtra State Board, Pune</t>
  </si>
  <si>
    <t>St. Miras College for Girls</t>
  </si>
  <si>
    <t>Accountancy</t>
  </si>
  <si>
    <t>Diploma in Taxation Laws</t>
  </si>
  <si>
    <t>Ness Wadia College of Commerce</t>
  </si>
  <si>
    <t>Income Tax</t>
  </si>
  <si>
    <t>University of Poona</t>
  </si>
  <si>
    <t>St. Mira's College for Girls, Pune, Maharashtra</t>
  </si>
  <si>
    <t>Business Law, Taxation</t>
  </si>
  <si>
    <t>IBMR, Pune, Maharashtra</t>
  </si>
  <si>
    <t>Financial Management</t>
  </si>
  <si>
    <t>Accountiing</t>
  </si>
  <si>
    <t xml:space="preserve">Business Administration </t>
  </si>
  <si>
    <t>DRIC, MES Garware College of Commerce, Pune</t>
  </si>
  <si>
    <t>&lt;p&gt;NET (Management)&lt;/p&gt;
&lt;p&gt;SET (Commerce)&lt;/p&gt;
&lt;p&gt;NET (Commerce)&lt;/p&gt;
&lt;p&gt;Refresher Courses&lt;/p&gt;
&lt;p&gt;1) ARPIT refresher course in commerce&lt;/p&gt;
&lt;p&gt;2)&amp;nbsp;&lt;span style="font-family: Tahoma, sans-serif; font-size: 12pt;"&gt;ARPIT Course in Financial Markets and Emer</t>
  </si>
  <si>
    <t>MS Office, Moodle</t>
  </si>
  <si>
    <t>19-Feb-26 12:41 PM</t>
  </si>
  <si>
    <t>Tushar Kakasaheb Savale</t>
  </si>
  <si>
    <t>tusharsavale@gmail.com</t>
  </si>
  <si>
    <t>13-Dec-1982</t>
  </si>
  <si>
    <t>Marathi, Hindi</t>
  </si>
  <si>
    <t>Kakasaheb</t>
  </si>
  <si>
    <t>F-501, Air Castle Society, Marunji Road, Hinjewadi
Marunji Road</t>
  </si>
  <si>
    <t xml:space="preserve">Dr. Atul Fegade </t>
  </si>
  <si>
    <t>Jawahar Navodaya Vidyalaya  Khedgaon (JNVK) , Nashik</t>
  </si>
  <si>
    <t>K.T.H.M. College Nashik</t>
  </si>
  <si>
    <t>Maharashtra State Board</t>
  </si>
  <si>
    <t>Mathematics, Physics</t>
  </si>
  <si>
    <t>Terna Engineering College , Navi Mumbai</t>
  </si>
  <si>
    <t>Engineering Mathematics, Discrete Structute, Theory of Computation, C</t>
  </si>
  <si>
    <t>B.E. Computer</t>
  </si>
  <si>
    <t>A.D.M.I.S., Mumbai</t>
  </si>
  <si>
    <t>Marketing, Decision Science, Operation Management, Operation Research</t>
  </si>
  <si>
    <t xml:space="preserve">MMS </t>
  </si>
  <si>
    <t>Sandip University</t>
  </si>
  <si>
    <t>Sandip University, Nashik</t>
  </si>
  <si>
    <t>Advance Calculus, C,Differential Equation</t>
  </si>
  <si>
    <t>JDC Bytco Institute of Management, Nashik</t>
  </si>
  <si>
    <t>&lt;p class="MsoNormal" style="mso-margin-top-alt: auto; mso-margin-bottom-alt: auto; line-height: normal;"&gt;&lt;span style="font-size: 12.0pt; font-family: 'Times New Roman',serif; mso-fareast-font-family: 'Times New Roman'; mso-fareast-language: EN-IN;"&gt;I am an academic professional with over thirteen years of teaching experience and two years of industry exposure, supported by a strong multidisciplinary foundation in Marketing, Mathematics, and Computer Engineering. I hold a Ph.D. in Marketing from Savitribai Phule Pune University, along with an MMS (Marketing), M.Sc. in Mathematics, and B.E. in Computer Engineering. This diverse academic background has enabled me to integrate analytical rigor with managerial insight in both teaching and research.&lt;/span&gt;&lt;/p&gt;
&lt;p class="MsoNormal" style="mso-margin-top-alt: auto; mso-margin-bottom-alt: auto; line-height: normal;"&gt;&lt;span style="font-size: 12.0pt; font-family: 'Times New Roman',serif; mso-fareast-font-family: 'Times New Roman'; mso-fareast-language: EN-IN;"&gt;My research contributions demonstrate sustained scholarly productivity and impact. I have published nine Scopus-indexed papers (including Q1 and Q2 journals), nineteen ABDC-indexed publications (including A and B categories), and more than twenty-eight UGC CARE research articles. I have also authored three academic books and contributed nine book chapters, including Scopus-indexed edited volumes. In recognition of my research excellence, I received the &amp;ldquo;Award of Excellence in Research&amp;rdquo; (National Faculty Award 2022&amp;ndash;23).&lt;/span&gt;&lt;/p&gt;
&lt;p class="MsoNormal" style="mso-margin-top-alt: auto; mso-margin-bottom-alt: auto; line-height: normal;"&gt;&lt;span style="font-size: 12.0pt; font-family: 'Times New Roman',serif; mso-fareast-font-family: 'Times New Roman'; mso-fareast-language: EN-IN;"&gt;In addition to research, I have taught a wide range of subjects across Engineering, BBA, MCA, and MBA programs, including Decision Science, Quantitative Techniques, Operations Research, Business Statistics, Marketing Management, Discrete Structures, and Theory of Computation. I have actively contributed to institutional development as a member of NAAC/NBA accreditation teams, Admission In-charge, Training and Placement Coordinator, and curriculum planner.&lt;/span&gt;&lt;/p&gt;
&lt;p class="MsoNormal" style="mso-margin-top-alt: auto; mso-margin-bottom-alt: auto; line-height: normal;"&gt;&lt;span style="font-size: 12.0pt; font-family: 'Times New Roman',serif; mso-fareast-font-family: 'Times New Roman'; mso-fareast-language: EN-IN;"&gt;My achievements reflect a strong commitment to academic excellence, research innovation, analytical teaching, and institutional leadership.&lt;/span&gt;&lt;/p&gt;</t>
  </si>
  <si>
    <t>19-Feb-26 12:46 PM</t>
  </si>
  <si>
    <t>Ajai Kl Kl</t>
  </si>
  <si>
    <t>1213jay@gmail.com</t>
  </si>
  <si>
    <t>25-May-1984</t>
  </si>
  <si>
    <t>ENGLISH ,HINDI</t>
  </si>
  <si>
    <t xml:space="preserve">G KESAVAN KUTTY NAIR </t>
  </si>
  <si>
    <t>CHEMPAKAMANGALAM    MARUTHOR    NEYYATTINKARA</t>
  </si>
  <si>
    <t>AJAI KL</t>
  </si>
  <si>
    <t>NEYYATTINKRA KERALA</t>
  </si>
  <si>
    <t xml:space="preserve">ENGLISH SCIENCE MATHEMATICS </t>
  </si>
  <si>
    <t>GOVT HSS NEYYATTINKRA KERALA</t>
  </si>
  <si>
    <t>SCIENCE ENGISH MATHEMATICS</t>
  </si>
  <si>
    <t>UNIVERSITY OF KERALA</t>
  </si>
  <si>
    <t>VTM NSS COLLEGE DHANUVACHAPURM KERALA</t>
  </si>
  <si>
    <t xml:space="preserve">ZOOLOGY </t>
  </si>
  <si>
    <t xml:space="preserve">UNIVERSITY OF KERALA </t>
  </si>
  <si>
    <t>DEPT OF FUTURES STUDIES  UNIVERSITY OF KERALA</t>
  </si>
  <si>
    <t xml:space="preserve">MANAGMENT </t>
  </si>
  <si>
    <t>MBA HR</t>
  </si>
  <si>
    <t xml:space="preserve">MPHIL </t>
  </si>
  <si>
    <t xml:space="preserve">APPLIED SCIENCE </t>
  </si>
  <si>
    <t xml:space="preserve">FUTURES STUDIES  ( EQUALISED TO MANAGEMENT ) </t>
  </si>
  <si>
    <t>&lt;p&gt;My doctoral research in APPLIED SCIENCE&amp;nbsp; is interdisciplinary in nature and aligns closely with the Management discipline, particularly in the areas of Human Resource Management, Sustainable Development, and Organizational Practices. The degree is</t>
  </si>
  <si>
    <t>&lt;p&gt;ICSSR RESERACH CERTIFICATES&amp;nbsp;&lt;/p&gt;</t>
  </si>
  <si>
    <t xml:space="preserve">SPSS </t>
  </si>
  <si>
    <t>19-Feb-26 12:55 PM</t>
  </si>
  <si>
    <t>Priyanka  Pal</t>
  </si>
  <si>
    <t>pal41070@gmail.com</t>
  </si>
  <si>
    <t>19-Jul-1997</t>
  </si>
  <si>
    <t>Hindi and English</t>
  </si>
  <si>
    <t>Samu Prasad Pal</t>
  </si>
  <si>
    <t>Indian Institute of Mumbai, Maharashtra, India</t>
  </si>
  <si>
    <t>Central Academy Senior Secondary School, Jhunsi, Prayagraj Uttar Pradesh</t>
  </si>
  <si>
    <t>Prayagraj Uttar Pradesh</t>
  </si>
  <si>
    <t xml:space="preserve">English, Hindi, Mathematics, Social Science </t>
  </si>
  <si>
    <t>Central Academy Senior Secondary School, Jhunsi, Prayagraj, Uttar Pradesh</t>
  </si>
  <si>
    <t xml:space="preserve"> Prayagraj ,Uttar Pradesh</t>
  </si>
  <si>
    <t>UG Diploma in French Language</t>
  </si>
  <si>
    <t>Banaras Hindu University</t>
  </si>
  <si>
    <t>French</t>
  </si>
  <si>
    <t>Varanasi, Uttar Pradesh</t>
  </si>
  <si>
    <t>B.Com (Hons)</t>
  </si>
  <si>
    <t>Indian Institute of Management Mumbai</t>
  </si>
  <si>
    <t>MS Office, R studio, Python</t>
  </si>
  <si>
    <t>19-Feb-26 01:06 PM</t>
  </si>
  <si>
    <t>Shambhavi Dube</t>
  </si>
  <si>
    <t>shambhavi.iit@gmail.com</t>
  </si>
  <si>
    <t>20-Sep-1994</t>
  </si>
  <si>
    <t>Prem Narayan</t>
  </si>
  <si>
    <t>Structural Engineering Lab, Behind Western Lab Extension, Near Academic Area Gate No. 4, IIT Kanpur</t>
  </si>
  <si>
    <t>Bal Vikas Sansthan High School</t>
  </si>
  <si>
    <t>UP Board, Uttar Pradesh</t>
  </si>
  <si>
    <t>Maths, Science, Social Science , English,Hindi</t>
  </si>
  <si>
    <t>Bal Vikas Sansthan Inter College</t>
  </si>
  <si>
    <t>Maths, Physics, Chemistry, English,Hindi,Sports and Physical Education</t>
  </si>
  <si>
    <t>Uttar Pradesh Technical University (UPTU), Lucknow</t>
  </si>
  <si>
    <t>Greater Noida Institute of Technology (GNIOT), Gautam Buddha Nagar</t>
  </si>
  <si>
    <t>Civil Engineering,Structural Engineering, Steel Design, RCC Design, Engineering Mechanics, Strength of Materials,Fluid Engineering,Environmental Engineering,Geotechnical Engineering,Engineering Hydrology,Water Resources Engineering,Engineering Geology,Tra</t>
  </si>
  <si>
    <t>IIIT Hyderabad</t>
  </si>
  <si>
    <t>International Institute of Information Technology Hyderabad</t>
  </si>
  <si>
    <t>Computer Aided Structural Engineering,Applied Functional Analysis,Structural Dynamics,Design of Special Structures,Finite Element Methods,Soil Dynamics and Machine Foundation,Spatial Informatics,Advanced Structural Analysis,Computing Tools (Python),Comput</t>
  </si>
  <si>
    <t>M.Tech in Computer Aided Structural Engineering</t>
  </si>
  <si>
    <t>Indian Institute o</t>
  </si>
  <si>
    <t>Structural (Prestressed Bridge) Engineering</t>
  </si>
  <si>
    <t>Indian Institute of Technology (IIT) Kanpur</t>
  </si>
  <si>
    <t>&lt;h1 style="margin: 6.0pt 0cm .0001pt 5.65pt;"&gt;&lt;span lang="EN-US" style="font-size: 10.0pt;"&gt;WORKSHOP/COURSES DONE&lt;/span&gt;&lt;/h1&gt;
&lt;p class="MsoListParagraph" style="text-align: justify; text-indent: -18.15pt; line-height: 12.1pt; mso-line-height-rule: exactly</t>
  </si>
  <si>
    <t>&lt;p class="MsoListParagraph" style="mso-list: l0 level1 lfo1; tab-stops: 69.0pt 69.05pt;"&gt;&lt;!-- [if !supportLists]--&gt;&lt;span lang="EN-US" style="font-size: 9.0pt; mso-bidi-font-size: 10.0pt; font-family: Symbol; mso-fareast-font-family: Symbol; mso-bidi-font-family: Symbol; mso-font-width: 99%;"&gt;&lt;span style="mso-list: Ignore;"&gt;&amp;middot;&lt;span style="font: 7.0pt 'Times New Roman';"&gt;&amp;nbsp;&amp;nbsp;&amp;nbsp;&amp;nbsp;&amp;nbsp;&amp;nbsp;&amp;nbsp; &lt;/span&gt;&lt;/span&gt;&lt;/span&gt;&lt;!--[endif]--&gt;&lt;span lang="EN-US" style="font-size: 9.0pt; mso-bidi-font-size: 10.0pt;"&gt;Gymkhana All-Rounder Award &amp;ndash; for exceptional performance in multiple fields: Science and Tech, Community Service, Leadership, Games and Sports, Cultural Excellence, and Innovation 2021-22&lt;/span&gt;&lt;/p&gt;
&lt;p class="MsoListParagraph" style="mso-list: l0 level1 lfo1; tab-stops: 69.0pt 69.05pt;"&gt;&lt;!-- [if !supportLists]--&gt;&lt;span lang="EN-US" style="font-size: 9.0pt; mso-bidi-font-size: 10.0pt; font-family: Symbol; mso-fareast-font-family: Symbol; mso-bidi-font-family: Symbol; mso-font-width: 99%;"&gt;&lt;span style="mso-list: Ignore;"&gt;&amp;middot;&lt;span style="font: 7.0pt 'Times New Roman';"&gt;&amp;nbsp;&amp;nbsp;&amp;nbsp;&amp;nbsp;&amp;nbsp;&amp;nbsp;&amp;nbsp; &lt;/span&gt;&lt;/span&gt;&lt;/span&gt;&lt;!--[endif]--&gt;&lt;span lang="EN-US" style="font-size: 9.0pt; mso-bidi-font-size: 10.0pt;"&gt;Gymkhana Community Service Award - for exceptional contributions to IIT Kanpur community during COVID&amp;rsquo;19, 2021-22&lt;/span&gt;&lt;/p&gt;
&lt;p class="MsoListParagraph" style="mso-list: l0 level1 lfo1; tab-stops: 69.0pt 69.05pt;"&gt;&lt;!-- [if !supportLists]--&gt;&lt;span lang="EN-US" style="font-size: 9.0pt; mso-bidi-font-size: 10.0pt; font-family: Symbol; mso-fareast-font-family: Symbol; mso-bidi-font-family: Symbol; mso-font-width: 99%;"&gt;&lt;span style="mso-list: Ignore;"&gt;&amp;middot;&lt;span style="font: 7.0pt 'Times New Roman';"&gt;&amp;nbsp;&amp;nbsp;&amp;nbsp;&amp;nbsp;&amp;nbsp;&amp;nbsp;&amp;nbsp; &lt;/span&gt;&lt;/span&gt;&lt;/span&gt;&lt;!--[endif]--&gt;&lt;span lang="EN-US" style="font-size: 9.0pt; mso-bidi-font-size: 10.0pt;"&gt;Dean's List for Academic Excellence-III, II, I, Merit: Monsoon, 2015; Spring, 2016; Monsoon, 2016; Spring, 2017&lt;/span&gt;&lt;/p&gt;
&lt;p class="MsoListParagraph" style="mso-list: l0 level1 lfo1; tab-stops: 69.0pt 69.05pt;"&gt;&lt;span lang="EN-US" style="text-indent: -18.15pt; font-size: 9pt; font-family: Symbol;"&gt;&amp;middot;&lt;span style="font-variant-numeric: normal; font-variant-east-asian: normal; font-variant-alternates: normal; font-size-adjust: none; font-language-override: normal; font-kerning: auto; font-optical-sizing: auto; font-feature-settings: normal; font-variation-settings: normal; font-variant-position: normal; font-variant-emoji: normal; font-stretch: normal; font-size: 7pt; line-height: normal; font-family: 'Times New Roman';"&gt;&amp;nbsp;&amp;nbsp;&amp;nbsp;&amp;nbsp;&amp;nbsp;&amp;nbsp;&amp;nbsp; &lt;/span&gt;&lt;/span&gt;&lt;span lang="EN-US" style="text-indent: -18.15pt; font-size: 9pt;"&gt;Qualified GATE (Graduate Aptitude Test in Engineering), 2015&lt;/span&gt;&lt;/p&gt;
&lt;h3&gt;&lt;span lang="EN-US" style="font-size: 10.0pt;"&gt;RESEARCH&lt;span style="letter-spacing: -.2pt;"&gt; FUNDINGS&lt;/span&gt;&lt;/span&gt;&lt;/h3&gt;
&lt;h5&gt;&lt;span lang="EN-US"&gt;Shear Performance of Partially Debonded Pretensioned Girders&lt;/span&gt;&lt;/h5&gt;
&lt;p class="MsoListParagraph" style="text-align: justify; line-height: 12.1pt; mso-line-height-rule: exactly; mso-list: l0 level1 lfo1; tab-stops: 69.05pt 450.9pt;"&gt;&lt;!-- [if !supportLists]--&gt;&lt;span lang="EN-US" style="font-size: 9.0pt; mso-bidi-font-size: 10.0pt; font-family: Symbol; mso-fareast-font-family: Symbol; mso-bidi-font-family: Symbol; mso-font-width: 99%;"&gt;&lt;span style="mso-list: Ignore;"&gt;&amp;middot;&lt;span style="font: 7.0pt 'Times New Roman';"&gt;&amp;nbsp;&amp;nbsp;&amp;nbsp;&amp;nbsp;&amp;nbsp;&amp;nbsp;&amp;nbsp; &lt;/span&gt;&lt;/span&gt;&lt;/span&gt;&lt;!--[endif]--&gt;&lt;u&gt;&lt;span lang="EN-US" style="font-size: 9.0pt; mso-bidi-font-size: 10.0pt;"&gt;Role:&lt;span style="letter-spacing: -.2pt;"&gt; &lt;/span&gt;&lt;/span&gt;&lt;/u&gt;&lt;span lang="EN-US" style="font-size: 9.0pt; mso-bidi-font-size: 10.0pt;"&gt;Senior&lt;span style="letter-spacing: -.15pt;"&gt; &lt;/span&gt;Research&lt;span style="letter-spacing: -.2pt;"&gt; &lt;/span&gt;Assistant,&lt;span style="letter-spacing: -.05pt;"&gt; &lt;/span&gt;Indian Institute of Technology,&lt;span style="letter-spacing: -.15pt;"&gt; &lt;/span&gt;Kanpur&lt;span style="mso-tab-count: 1;"&gt; &lt;/span&gt;2022-2025&lt;/span&gt;&lt;/p&gt;
&lt;p class="MsoListParagraph" style="text-align: justify; line-height: 12.1pt; mso-line-height-rule: exactly; mso-list: l0 level1 lfo1; tab-stops: 69.05pt;"&gt;&lt;!-- [if !supportLists]--&gt;&lt;span lang="EN-US" style="font-size: 9.0pt; mso-bidi-font-size: 10.0pt; font-family: Symbol; mso-fareast-font-family: Symbol; mso-bidi-font-family: Symbol; mso-font-width: 99%;"&gt;&lt;span style="mso-list: Ignore;"&gt;&amp;middot;&lt;span style="font: 7.0pt 'Times New Roman';"&gt;&amp;nbsp;&amp;nbsp;&amp;nbsp;&amp;nbsp;&amp;nbsp;&amp;nbsp;&amp;nbsp; &lt;/span&gt;&lt;/span&gt;&lt;/span&gt;&lt;!--[endif]--&gt;&lt;u&gt;&lt;span lang="EN-US" style="font-size: 9.0pt; mso-bidi-font-size: 10.0pt;"&gt;Funding&lt;span style="letter-spacing: -.2pt;"&gt; &lt;/span&gt;agency:&lt;/span&gt;&lt;/u&gt;&lt;span lang="EN-US" style="font-size: 9.0pt; mso-bidi-font-size: 10.0pt; letter-spacing: -.2pt;"&gt; &lt;/span&gt;&lt;span lang="EN-US" style="font-size: 9.0pt; mso-bidi-font-size: 10.0pt;"&gt;PNC Infratech, Agra&lt;/span&gt;&lt;/p&gt;
&lt;h5&gt;&lt;span lang="EN-US"&gt;PhD Scholarship Grant&lt;/span&gt;&lt;/h5&gt;
&lt;p class="MsoListParagraph" style="text-align: justify; line-height: 12.1pt; mso-line-height-rule: exactly; mso-list: l0 level1 lfo1; tab-stops: 69.05pt 450.9pt;"&gt;&lt;!-- [if !supportLists]--&gt;&lt;span lang="EN-US" style="font-size: 9.0pt; mso-bidi-font-size: 10.0pt; font-family: Symbol; mso-fareast-font-family: Symbol; mso-bidi-font-family: Symbol; mso-font-width: 99%;"&gt;&lt;span style="mso-list: Ignore;"&gt;&amp;middot;&lt;span style="font: 7.0pt 'Times New Roman';"&gt;&amp;nbsp;&amp;nbsp;&amp;nbsp;&amp;nbsp;&amp;nbsp;&amp;nbsp;&amp;nbsp; &lt;/span&gt;&lt;/span&gt;&lt;/span&gt;&lt;!--[endif]--&gt;&lt;u&gt;&lt;span lang="EN-US" style="font-size: 9.0pt; mso-bidi-font-size: 10.0pt;"&gt;Role:&lt;span style="letter-spacing: -.2pt;"&gt; &lt;/span&gt;&lt;/span&gt;&lt;/u&gt;&lt;span lang="EN-US" style="font-size: 9.0pt; mso-bidi-font-size: 10.0pt;"&gt;Senior research fellow,&lt;span style="letter-spacing: -.05pt;"&gt; &lt;/span&gt;Indian Institute of Technology,&lt;span style="letter-spacing: -.15pt;"&gt; &lt;/span&gt;Kanpur&lt;span style="mso-tab-count: 1;"&gt; &lt;/span&gt;2017-2022&lt;/span&gt;&lt;/p&gt;
&lt;p class="MsoListParagraph" style="text-align: justify; line-height: 12.1pt; mso-line-height-rule: exactly; mso-list: l0 level1 lfo1; tab-stops: 69.05pt;"&gt;&lt;!-- [if !supportLists]--&gt;&lt;span lang="EN-US" style="font-size: 9.0pt; mso-bidi-font-size: 10.0pt; font-family: Symbol; mso-fareast-font-family: Symbol; mso-bidi-font-family: Symbol; mso-font-width: 99%;"&gt;&lt;span style="mso-list: Ignore;"&gt;&amp;middot;&lt;span style="font: 7.0pt 'Times New Roman';"&gt;&amp;nbsp;&amp;nbsp;&amp;nbsp;&amp;nbsp;&amp;nbsp;&amp;nbsp;&amp;nbsp; &lt;/span&gt;&lt;/span&gt;&lt;/span&gt;&lt;!--[endif]--&gt;&lt;u&gt;&lt;span lang="EN-US" style="font-size: 9.0pt; mso-bidi-font-size: 10.0pt;"&gt;Funding&lt;span style="letter-spacing: -.2pt;"&gt; &lt;/span&gt;agency:&lt;/span&gt;&lt;/u&gt;&lt;span lang="EN-US" style="font-size: 9.0pt; mso-bidi-font-size: 10.0pt; letter-spacing: -.2pt;"&gt; &lt;/span&gt;&lt;span lang="EN-US" style="font-size: 9.0pt; mso-bidi-font-size: 10.0pt;"&gt;Government of India Academic Scholarship&lt;/span&gt;&lt;/p&gt;
&lt;h5&gt;&lt;span lang="EN-US"&gt;Master&amp;rsquo;s Scholarship Grant&lt;/span&gt;&lt;/h5&gt;
&lt;p class="MsoListParagraph" style="text-align: justify; line-height: 12.1pt; mso-line-height-rule: exactly; mso-list: l0 level1 lfo1; tab-stops: 69.05pt 450.9pt;"&gt;&lt;!-- [if !supportLists]--&gt;&lt;span lang="EN-US" style="font-size: 9.0pt; mso-bidi-font-size: 10.0pt; font-family: Symbol; mso-fareast-font-family: Symbol; mso-bidi-font-family: Symbol; mso-font-width: 99%;"&gt;&lt;span style="mso-list: Ignore;"&gt;&amp;middot;&lt;span style="font: 7.0pt 'Times New Roman';"&gt;&amp;nbsp;&amp;nbsp;&amp;nbsp;&amp;nbsp;&amp;nbsp;&amp;nbsp;&amp;nbsp; &lt;/span&gt;&lt;/span&gt;&lt;/span&gt;&lt;!--[endif]--&gt;&lt;u&gt;&lt;span lang="EN-US" style="font-size: 9.0pt; mso-bidi-font-size: 10.0pt;"&gt;Role:&lt;span style="letter-spacing: -.2pt;"&gt; &lt;/span&gt;&lt;/span&gt;&lt;/u&gt;&lt;span lang="EN-US" style="font-size: 9.0pt; mso-bidi-font-size: 10.0pt;"&gt;Junior research fellow,&lt;span style="letter-spacing: -.05pt;"&gt; &lt;/span&gt;International Institute of Information Technology,&lt;span style="letter-spacing: -.15pt;"&gt; &lt;/span&gt;Hyderabad&lt;span style="mso-tab-count: 1;"&gt; &lt;/span&gt;2015-2017&lt;/span&gt;&lt;/p&gt;
&lt;p class="MsoListParagraph" style="text-align: justify; line-height: 12.1pt; mso-line-height-rule: exactly; mso-list: l0 level1 lfo1; tab-stops: 69.05pt;"&gt;&lt;!-- [if !supportLists]--&gt;&lt;span lang="EN-US" style="font-size: 9.0pt; mso-bidi-font-size: 10.0pt; font-family: Symbol; mso-fareast-font-family: Symbol; mso-bidi-font-family: Symbol; mso-font-width: 99%;"&gt;&lt;span style="mso-list: Ignore;"&gt;&amp;middot;&lt;span style="font: 7.0pt 'Times New Roman';"&gt;&amp;nbsp;&amp;nbsp;&amp;nbsp;&amp;nbsp;&amp;nbsp;&amp;nbsp;&amp;nbsp; &lt;/span&gt;&lt;/span&gt;&lt;/span&gt;&lt;!--[endif]--&gt;&lt;u&gt;&lt;span lang="EN-US" style="font-size: 9.0pt; mso-bidi-font-size: 10.0pt;"&gt;Funding&lt;span style="letter-spacing: -.2pt;"&gt; &lt;/span&gt;agency:&lt;/span&gt;&lt;/u&gt;&lt;span lang="EN-US" style="font-size: 9.0pt; mso-bidi-font-size: 10.0pt; letter-spacing: -.2pt;"&gt; &lt;/span&gt;&lt;span lang="EN-US" style="font-size: 9.0pt; mso-bidi-font-size: 10.0pt;"&gt;Government of India Academic Scholarship&lt;/span&gt;&lt;/p&gt;</t>
  </si>
  <si>
    <t>•	MATLAB (advanced),AutoCAD,SAP2000, CSiBridge,Abaqus,MIDAS Civil,MS Office,Labview,Dynamic Testing,Instrumentation (LVDT Strain Gauges Accelerometers Extensometers),Static Testing of Structures,Prestressing techniques,Shake-table testing,Sketchup,Latex,U</t>
  </si>
  <si>
    <t>19-Feb-26 01:14 PM</t>
  </si>
  <si>
    <t>NUP-vacancy-008</t>
  </si>
  <si>
    <t>Architectural Conservation / Construction Management</t>
  </si>
  <si>
    <t>Sneha Ambarish Bendre</t>
  </si>
  <si>
    <t>sneha.tamhane@gmail.com</t>
  </si>
  <si>
    <t>02-Feb-1985</t>
  </si>
  <si>
    <t xml:space="preserve">Hindi, English,Marathi </t>
  </si>
  <si>
    <t>Ambarish Sanjeev Bendre</t>
  </si>
  <si>
    <t>E2 - 1704, GANGA UTOPIA, NEXT TO AMBROSIA RESORT CONNECTOR ROAD, BAVDHAN - KHURD, PUNE - 411021</t>
  </si>
  <si>
    <t>Chinmaya Vidyalaya, Taylor's Road</t>
  </si>
  <si>
    <t>CBSE, Chennai</t>
  </si>
  <si>
    <t>English, Hindi,Maths, Science</t>
  </si>
  <si>
    <t xml:space="preserve">English, Maths, Physics,Chemistry,Computer Science </t>
  </si>
  <si>
    <t>Anna University, Chennai</t>
  </si>
  <si>
    <t>Hindustan College of Engineering, Chennai</t>
  </si>
  <si>
    <t>B.Arch</t>
  </si>
  <si>
    <t>CEPT University, Ahmedabad</t>
  </si>
  <si>
    <t xml:space="preserve">Architectural Conservation </t>
  </si>
  <si>
    <t>M.Arch (Architecture and Settlement Conservation)</t>
  </si>
  <si>
    <t>&lt;ol&gt;
&lt;li&gt;NPTEL Online Certification : Role of Craft and Technology in Interior Architecture (September 2023)&lt;/li&gt;
&lt;/ol&gt;</t>
  </si>
  <si>
    <t>&lt;ul&gt;
&lt;li&gt;Presentation of M.Arch Thesis &amp;lsquo;Conservation of Dariya Mahal, Porbandar' for a special Guest Lecture on Building Conservation for M.Arch (Conservation) in Sinhagad College of Architecture, Pune (October 2011).&lt;/li&gt;
&lt;li&gt;Presentation of case studies : &amp;lsquo;Agriculture and Deccan College &amp;ndash;Beyond Heritage' for a NIASA QIP on conservation in CDSA, Pune.&lt;/li&gt;
&lt;li&gt;Programme Co &amp;ndash; ordinator for &amp;ldquo;ARCASIA WINTER PROGRAM 2019 INTERPRETING BUILT HERITAGE (A WORKSHOP TOUR)&amp;rdquo; organized by ASAD, Pune in association with IIA, Maharashtra Chapter (December 2019).&lt;/li&gt;
&lt;li&gt;Paper Reviewer for &amp;lsquo;Architecture and People International Conference (APIC) 2026 hosted by Rizvi College of Architecture, Mumbai (January 2026) and &amp;lsquo;National Level Student Conference for Architecture and Allied Fields&amp;rsquo; hosted by Trinity College of Architecture, Pune (May 2026)&lt;/li&gt;
&lt;/ul&gt;</t>
  </si>
  <si>
    <t>AutoCAD, Photoshop, Sketchup</t>
  </si>
  <si>
    <t>19-Feb-26 01:21 PM</t>
  </si>
  <si>
    <t xml:space="preserve">Md  Shad  Ahmad </t>
  </si>
  <si>
    <t>mdshadkhan723@gmail.com</t>
  </si>
  <si>
    <t>26-Mar-1996</t>
  </si>
  <si>
    <t>Md Nasimuddin Ahmad</t>
  </si>
  <si>
    <t>Bhauri, IISER Bhopal, Hostel 01,  Bhopal, Madhya Pradesh pin-462066</t>
  </si>
  <si>
    <t>Shatabdi public School</t>
  </si>
  <si>
    <t xml:space="preserve">CBSE, Gaya , Bihar </t>
  </si>
  <si>
    <t xml:space="preserve">GENERAL </t>
  </si>
  <si>
    <t xml:space="preserve">Gaya college gaya </t>
  </si>
  <si>
    <t>BSEB, PATNA</t>
  </si>
  <si>
    <t xml:space="preserve">Jawaharlal Nehru University </t>
  </si>
  <si>
    <t xml:space="preserve">Jawaharlal Nehru University, NEW delhi </t>
  </si>
  <si>
    <t>Language and cultural studies (Russian)</t>
  </si>
  <si>
    <t xml:space="preserve">Jawaharlal Nehru University, New Delhi </t>
  </si>
  <si>
    <t xml:space="preserve">Philosophy </t>
  </si>
  <si>
    <t xml:space="preserve">Humanities and social sciences </t>
  </si>
  <si>
    <t xml:space="preserve">IISER Bhopal </t>
  </si>
  <si>
    <t>&lt;p&gt;UGC -Net, Teaching Assistant&amp;nbsp;&lt;/p&gt;</t>
  </si>
  <si>
    <t xml:space="preserve"> Powerpoint.</t>
  </si>
  <si>
    <t>19-Feb-26 01:32 PM</t>
  </si>
  <si>
    <t>Asmaben Satishchandra Tembe</t>
  </si>
  <si>
    <t>khandekar.aparna@gmail.com</t>
  </si>
  <si>
    <t>23-Jul-1970</t>
  </si>
  <si>
    <t>Marathi, Gujarati</t>
  </si>
  <si>
    <t>Sunil P Khandekar</t>
  </si>
  <si>
    <t>5, Pride Apartment, Baner Residency, Baner road, Aundh, Pune 411007</t>
  </si>
  <si>
    <t>Matruchhaya Kanya Vidyalaya, Bhuj</t>
  </si>
  <si>
    <t>Gujarat Secondary Education Board Gandhinagar</t>
  </si>
  <si>
    <t>Gujarati,Mathematics, Science, Social Studies, English</t>
  </si>
  <si>
    <t>Sheth Virji Devshi High School, Bhuj</t>
  </si>
  <si>
    <t>Gujarat Secondary Education Board, Gandhinagar</t>
  </si>
  <si>
    <t>English, Mathematics I&amp;II, Chemistry, Physics</t>
  </si>
  <si>
    <t>Gujarat University, Ahmedabad</t>
  </si>
  <si>
    <t>R R Lalan College, Bhuj; Navgujarat College of Arts, Ahmedabad</t>
  </si>
  <si>
    <t>English Lit, Sanskrit</t>
  </si>
  <si>
    <t xml:space="preserve">BA </t>
  </si>
  <si>
    <t>English Literature (Special)</t>
  </si>
  <si>
    <t>Foresight Institute of Management and research, Pune</t>
  </si>
  <si>
    <t>Personnel Management</t>
  </si>
  <si>
    <t>Master of Personnel management</t>
  </si>
  <si>
    <t>Human Resource Management</t>
  </si>
  <si>
    <t>Neville Wadia Institute of Management Studies and Research, Pune</t>
  </si>
  <si>
    <t xml:space="preserve">&lt;p&gt;Qualified UGC-NET for Assistant Professor in Management in 2019&lt;/p&gt;
&lt;p&gt;Post Graduate certificate in Teaching of English (PGCTE) from EFL University Hyderabad with GPA 3.36 in 2012&lt;/p&gt;
&lt;p&gt;Certificate Course in frech Language from University of Poona in </t>
  </si>
  <si>
    <t>&lt;p&gt;Best Student Awardee at both College and School Levels.&lt;/p&gt;</t>
  </si>
  <si>
    <t>Proficient user of MS Office</t>
  </si>
  <si>
    <t>19-Feb-26 01:35 PM</t>
  </si>
  <si>
    <t>Suresh Kumar Narayanan</t>
  </si>
  <si>
    <t>nskumar5975@gmail.com</t>
  </si>
  <si>
    <t>20-Mar-1966</t>
  </si>
  <si>
    <t>English,Hindi, Tamil, Kannada</t>
  </si>
  <si>
    <t>H.Narayanan</t>
  </si>
  <si>
    <t>A-301 LAKHANI's GALAXY CHS
PLOT NO 83 SECTOR-15 CBD BELAPUR, NAVI MUMBAI -400614</t>
  </si>
  <si>
    <t>KV IAF TAMBARAM, CHENNAI</t>
  </si>
  <si>
    <t>CBSE, DELHI</t>
  </si>
  <si>
    <t>English,Hindi,Maths,General Science</t>
  </si>
  <si>
    <t>KV JRC BAREILLY, UP</t>
  </si>
  <si>
    <t>English Core, Maths, Physics, Chemistry</t>
  </si>
  <si>
    <t>MPJ Rohilkhand University, Bareilly, UP</t>
  </si>
  <si>
    <t>Bareilly College, Bareilly</t>
  </si>
  <si>
    <t>Zoology,Botany</t>
  </si>
  <si>
    <t>Zoology,Botany,Chemistry</t>
  </si>
  <si>
    <t>Dr B R Ambedkar University, Agra, UP</t>
  </si>
  <si>
    <t>Institute of Social Sciences (Autonomous Institute), Agra, UP</t>
  </si>
  <si>
    <t>Social Work, Personnel Management, Industrial Relations, Labour Laws</t>
  </si>
  <si>
    <t>MSW</t>
  </si>
  <si>
    <t>Personnel Management, Industrial Relations, Labour Laws</t>
  </si>
  <si>
    <t>Pondicherry University, Pondicherry</t>
  </si>
  <si>
    <t>-</t>
  </si>
  <si>
    <t>Human Resource Management, Labour Laws, Training &amp; Development, Human Resource Development</t>
  </si>
  <si>
    <t>Amity International Business School, Amity University of Uttar Pradesh</t>
  </si>
  <si>
    <t>&lt;p class="MsoNormal" style="text-align: justify; text-indent: -18.0pt; mso-list: l0 level1 lfo1; tab-stops: list 18.0pt; margin: 1.0pt 0cm 1.0pt 18.0pt;"&gt;&lt;!-- [if !supportLists]--&gt;&lt;span lang="EN-GB" style="font-size: 10.0pt; font-family: Wingdings; mso-fa</t>
  </si>
  <si>
    <t>&lt;p class="MsoNormal" style="text-align: justify; margin: 1.0pt 0cm 1.0pt 0cm;"&gt;&lt;span lang="EN-GB" style="font-size: 10.0pt; font-family: 'Calibri Light',sans-serif; mso-bidi-font-family: Arial; color: black; mso-ansi-language: EN-GB;"&gt;Was awarded by World HRD Congress, Mumbai as a &amp;ldquo;Sustainable HR Leaders&amp;rdquo; on 16&lt;sup&gt;th&lt;/sup&gt; Feb 2020.&lt;/span&gt;&lt;/p&gt;
&lt;p class="MsoNormal" style="text-align: justify; margin: 1.0pt 0cm 1.0pt 0cm;"&gt;&lt;span lang="EN-GB" style="font-size: 10.0pt; font-family: 'Calibri Light',sans-serif; mso-bidi-font-family: Arial; color: black; mso-ansi-language: EN-GB;"&gt;Awarded by World HRD Congress, Mumbai as one of the Most Iconic HR Leaders &amp;amp; Influential HR Leaders on 16&lt;sup&gt;th&lt;/sup&gt; Feb 2023&lt;/span&gt;&lt;/p&gt;
&lt;p class="MsoNormal" style="text-align: justify; margin: 1.0pt 0cm 1.0pt 0cm;"&gt;&lt;span lang="EN-GB" style="font-size: 10.0pt; font-family: 'Calibri Light',sans-serif; mso-bidi-font-family: Arial; color: black; mso-ansi-language: EN-GB;"&gt;Awarded Best CHRO by UBS Forum on 21&lt;sup&gt;st&lt;/sup&gt; March 2024.&lt;/span&gt;&lt;/p&gt;
&lt;p class="MsoNormal" style="text-align: justify; margin: 1.0pt 0cm 1.0pt 0cm;"&gt;&lt;span lang="EN-GB" style="font-size: 10pt; font-family: 'Trebuchet MS', sans-serif;"&gt;Sharda University, Greater NOIDA ; Shiv Nadar Univ, Greater NOIDA; Jaipuria Institute of Mgmt , Ghaziabad; Army Institute of Mgmt, Gr.NOIDA; New Delhi Institute of Mgmt (NDIM), New Delhi (also Corporate Mentor) ; Wellingkar Institute of Management, Mumbai ; Amity International Business School, NOIDA ; IIM-Lucknow. &lt;/span&gt;&lt;span style="font-family: 'Trebuchet MS', sans-serif; font-size: 10pt;"&gt;Being part of interview panel for admission of students in MBA, assessment in their Group Discussion, Personal Interviews in such institutions. Have been panellist / speaker in HR conferences.&amp;nbsp;&lt;/span&gt;&lt;/p&gt;
&lt;p class="MsoNormal" style="text-align: justify; margin: 1.0pt 0cm 1.0pt 0cm;"&gt;&lt;span style="font-family: 'Trebuchet MS', sans-serif; font-size: 10pt;"&gt;Many other official achievements.&lt;/span&gt;&lt;/p&gt;
&lt;p&gt;&amp;nbsp;&lt;/p&gt;</t>
  </si>
  <si>
    <t>MS Office,All areas of HRM and OB</t>
  </si>
  <si>
    <t>19-Feb-26 01:38 PM</t>
  </si>
  <si>
    <t>Umra Rashid</t>
  </si>
  <si>
    <t>rashidumra01@gmail.com</t>
  </si>
  <si>
    <t>16-Jan-1995</t>
  </si>
  <si>
    <t>Parvez Ahmad</t>
  </si>
  <si>
    <t xml:space="preserve">Vanvihar, Shimla bypass road, Dehradun
</t>
  </si>
  <si>
    <t>ABK union High School</t>
  </si>
  <si>
    <t>Senior Secondary School-AMU</t>
  </si>
  <si>
    <t>Women's College Aliagarh</t>
  </si>
  <si>
    <t>B.com (H)</t>
  </si>
  <si>
    <t>Department of Business Administration, Murshidabad-West Bengal</t>
  </si>
  <si>
    <t>Department of Business Administration, Aligarh</t>
  </si>
  <si>
    <t>&lt;p&gt;I am UGC CBSE NET qualified&lt;/p&gt;</t>
  </si>
  <si>
    <t>&lt;p&gt;I have published good papers :&lt;/p&gt;
&lt;p class="MsoListParagraph" style="text-indent: -18.0pt; line-height: normal; mso-pagination: none; mso-list: l1 level1 lfo1; text-autospace: none; margin: 0cm 0cm 0cm 69.05pt;"&gt;&lt;!-- [if !supportLists]--&gt;&lt;span style="font-size: 12.0pt; font-family: 'Times New Roman',serif; mso-fareast-font-family: 'Times New Roman'; mso-bidi-font-weight: bold;"&gt;&lt;span style="mso-list: Ignore;"&gt;1.&lt;span style="font: 7.0pt 'Times New Roman';"&gt;&amp;nbsp;&amp;nbsp;&amp;nbsp;&amp;nbsp; &lt;/span&gt;&lt;/span&gt;&lt;/span&gt;&lt;!--[endif]--&gt;&lt;span style="font-size: 12.0pt; font-family: 'Times New Roman',serif; mso-bidi-font-weight: bold;"&gt;Yadav, M.P., Katoch, R., &lt;/span&gt;&lt;strong style="mso-bidi-font-weight: normal;"&gt;&lt;span style="font-size: 12.0pt; font-family: 'Times New Roman',serif;"&gt;Rashid, Umra&lt;/span&gt;&lt;/strong&gt;&lt;span style="font-size: 12.0pt; font-family: 'Times New Roman',serif; mso-bidi-font-weight: bold;"&gt;, &amp;lsquo;Are ETFs, Digital Assets and Credit default swap connected? A fresh insight into dynamic modelling&amp;rsquo; (Electronic Commerce Research (ELEC), &lt;/span&gt;&lt;strong style="mso-bidi-font-weight: normal;"&gt;&lt;span style="font-size: 12.0pt; font-family: 'Times New Roman',serif;"&gt;ABDC &amp;ndash; A, Scopus Indexed-Q1&lt;/span&gt;&lt;/strong&gt;&lt;span style="font-size: 12.0pt; font-family: 'Times New Roman',serif; mso-bidi-font-weight: bold;"&gt;)-Volume 25 &amp;ndash; &lt;/span&gt;&lt;a href="https://doi.org/10.1007/s10660-025-09993-z"&gt;&lt;span style="font-size: 12.0pt; font-family: 'Times New Roman',serif; mso-bidi-font-weight: bold;"&gt;https://doi.org/10.1007/s10660-025-09993-z&lt;/span&gt;&lt;/a&gt;&lt;/p&gt;
&lt;p class="MsoListParagraph" style="line-height: normal; mso-pagination: none; text-autospace: none; margin: 0cm 0cm 0cm 69.05pt;"&gt;&lt;span style="font-size: 12.0pt; font-family: 'Times New Roman',serif;"&gt;Publisher- Springer Nature; Date: 30.05.2025; P-1-26; Impact factor: 4.7&lt;/span&gt;&lt;/p&gt;
&lt;p class="MsoListParagraph" style="line-height: normal; mso-pagination: none; text-autospace: none; margin: 0cm 0cm 0cm 69.05pt;"&gt;&lt;span style="font-size: 12.0pt; font-family: 'Times New Roman',serif; mso-bidi-font-weight: bold;"&gt;&amp;nbsp;&lt;/span&gt;&lt;/p&gt;
&lt;p class="MsoListParagraph" style="text-indent: -18.0pt; line-height: normal; mso-pagination: none; mso-list: l1 level1 lfo1; text-autospace: none; margin: 0cm 0cm 0cm 69.05pt;"&gt;&lt;!-- [if !supportLists]--&gt;&lt;span style="font-size: 12.0pt; font-family: 'Times New Roman',serif; mso-fareast-font-family: 'Times New Roman'; mso-bidi-font-weight: bold;"&gt;&lt;span style="mso-list: Ignore;"&gt;2.&lt;span style="font: 7.0pt 'Times New Roman';"&gt;&amp;nbsp;&amp;nbsp;&amp;nbsp;&amp;nbsp; &lt;/span&gt;&lt;/span&gt;&lt;/span&gt;&lt;!--[endif]--&gt;&lt;strong style="mso-bidi-font-weight: normal;"&gt;&lt;span style="font-size: 12.0pt; font-family: 'Times New Roman',serif;"&gt;Rashid, Umra.,&lt;/span&gt;&lt;/strong&gt;&lt;span style="font-size: 12.0pt; font-family: 'Times New Roman',serif; mso-bidi-font-weight: bold;"&gt; Abdullah I, Tabash M.I, Khan F.M, Akhter Javaid, Naaz I, &amp;lsquo;Unlocking the synergy between capital structure and corporate sustainability: a hybrid systematic review and pathways for future research&amp;rsquo; (International Journal of Organizational Analysis, &lt;/span&gt;&lt;strong style="mso-bidi-font-weight: normal;"&gt;&lt;span style="font-size: 12.0pt; font-family: 'Times New Roman',serif;"&gt;ABDC &amp;ndash; B, Scopus Indexed-Q1&lt;/span&gt;&lt;/strong&gt;&lt;span style="font-size: 12.0pt; font-family: 'Times New Roman',serif; mso-bidi-font-weight: bold;"&gt;).-Volume 33- &lt;/span&gt;&lt;a href="https://doi.org/10.1108/ijoa-06-2024-4568"&gt;&lt;span style="font-size: 12.0pt; font-family: 'Times New Roman',serif; mso-bidi-font-weight: bold;"&gt;https://doi.org/10.1108/ijoa-06-2024-4568&lt;/span&gt;&lt;/a&gt;&lt;/p&gt;
&lt;p class="MsoListParagraph" style="line-height: normal; mso-pagination: none; text-autospace: none; margin: 0cm 0cm 0cm 69.05pt;"&gt;&lt;span style="font-size: 12.0pt; font-family: 'Times New Roman',serif;"&gt;Publisher- Emerald; Date: 24.02.2025; P- 1934-8835; Impact factor: 2.9&lt;/span&gt;&lt;/p&gt;
&lt;p class="MsoNormal" style="line-height: normal; mso-pagination: none; text-autospace: none; margin: 0cm 0cm 0cm 51.05pt;"&gt;&lt;span style="font-size: 12.0pt; font-family: 'Times New Roman',serif; mso-bidi-font-weight: bold;"&gt;&amp;nbsp;&lt;/span&gt;&lt;/p&gt;
&lt;p class="MsoListParagraphCxSpFirst" style="margin-left: 69.05pt; mso-add-space: auto; text-align: justify;"&gt;&lt;span style="font-size: 12.0pt; line-height: 107%; font-family: 'Times New Roman',serif; mso-bidi-font-weight: bold;"&gt;&amp;nbsp;&lt;/span&gt;&lt;/p&gt;
&lt;p class="MsoListParagraph" style="text-align: justify; text-indent: -18.0pt; line-height: normal; mso-pagination: none; mso-list: l1 level1 lfo1; text-autospace: none; margin: 0cm 0cm 0cm 69.05pt;"&gt;&lt;!-- [if !supportLists]--&gt;&lt;span style="font-size: 12.0pt; font-family: 'Times New Roman',serif; mso-fareast-font-family: 'Times New Roman'; mso-bidi-font-weight: bold;"&gt;&lt;span style="mso-list: Ignore;"&gt;3.&lt;span style="font: 7.0pt 'Times New Roman';"&gt;&amp;nbsp;&amp;nbsp;&amp;nbsp;&amp;nbsp; &lt;/span&gt;&lt;/span&gt;&lt;/span&gt;&lt;!--[endif]--&gt;&lt;strong style="mso-bidi-font-weight: normal;"&gt;&lt;span style="font-size: 12.0pt; font-family: 'Times New Roman',serif;"&gt;Rashid, Umra.,&lt;/span&gt;&lt;/strong&gt;&lt;span style="font-size: 12.0pt; font-family: 'Times New Roman',serif; mso-bidi-font-weight: bold;"&gt; Abdullah I, Tabash M.I, Naaz I, Akhter J, Al-Absy M.S.M&lt;span style="mso-spacerun: yes;"&gt;&amp;nbsp; &lt;/span&gt;&amp;lsquo;CFO (Chief Financial Officer) Research: A systematic review using the bibliometric toolbox&amp;rsquo; (&lt;em&gt;Journal of Risk and Financial Management&lt;/em&gt;, &lt;/span&gt;&lt;strong style="mso-bidi-font-weight: normal;"&gt;&lt;span style="font-size: 12.0pt; font-family: 'Times New Roman',serif;"&gt;ABDC&lt;span style="mso-bidi-font-weight: bold;"&gt; &amp;ndash; &lt;/span&gt;B, Scopus Indexed-Q2&lt;/span&gt;&lt;/strong&gt;&lt;span style="font-size: 12.0pt; font-family: 'Times New Roman',serif; mso-bidi-font-weight: bold;"&gt;)-Volume-17. &lt;/span&gt;&lt;a href="https://doi.org/10.3390/jrfm17110482"&gt;&lt;span style="font-size: 12.0pt; font-family: 'Times New Roman',serif; mso-fareast-font-family: 'Times New Roman';"&gt;https://doi.org/10.3390/jrfm17110482&lt;/span&gt;&lt;/a&gt;&lt;span style="font-size: 12.0pt; font-family: 'Times New Roman',serif; mso-fareast-font-family: 'Times New Roman';"&gt;&lt;span style="mso-spacerun: yes;"&gt;&amp;nbsp; &lt;/span&gt;&lt;/span&gt;&lt;/p&gt;
&lt;p class="MsoListParagraph" style="line-height: normal; mso-pagination: none; text-autospace: none; margin: 0cm 0cm 0cm 69.05pt;"&gt;&lt;span style="font-size: 12.0pt; font-family: 'Times New Roman',serif;"&gt;Publisher-MDPI; Date: 22.10.2024; P-482; Impact factor: 3.28&lt;/span&gt;&lt;/p&gt;
&lt;p class="MsoListParagraphCxSpMiddle" style="mso-add-space: auto; text-align: justify; margin: 0cm -2.45pt 8.0pt 69.05pt;"&gt;&lt;span style="font-size: 12.0pt; line-height: 107%; font-family: 'Times New Roman',serif; mso-fareast-font-family: 'Times New Roman'; color: #00b050;"&gt;&amp;nbsp;&lt;/span&gt;&lt;/p&gt;
&lt;p class="MsoListParagraph" style="text-align: justify; text-indent: -18.0pt; line-height: normal; mso-pagination: none; mso-list: l1 level1 lfo1; text-autospace: none; margin: 0cm -2.45pt 0cm 69.05pt;"&gt;&lt;!-- [if !supportLists]--&gt;&lt;span style="font-size: 12.0pt; font-family: 'Times New Roman',serif; mso-fareast-font-family: 'Times New Roman';"&gt;&lt;span style="mso-list: Ignore;"&gt;4.&lt;span style="font: 7.0pt 'Times New Roman';"&gt;&amp;nbsp;&amp;nbsp;&amp;nbsp;&amp;nbsp; &lt;/span&gt;&lt;/span&gt;&lt;/span&gt;&lt;!--[endif]--&gt;&lt;span style="font-size: 12.0pt; font-family: 'Times New Roman',serif; mso-bidi-font-weight: bold;"&gt;Tabassum S, &lt;/span&gt;&lt;strong style="mso-bidi-font-weight: normal;"&gt;&lt;span style="font-size: 12.0pt; font-family: 'Times New Roman',serif;"&gt;Rashid, Umra.&lt;/span&gt;&lt;/strong&gt;&lt;u&gt;&lt;span style="font-size: 12.0pt; font-family: 'Times New Roman',serif; mso-bidi-font-weight: bold;"&gt;,&lt;/span&gt;&lt;/u&gt;&lt;span style="font-size: 12.0pt; font-family: 'Times New Roman',serif; mso-bidi-font-weight: bold;"&gt; Rabbani Mustafa, Yadav Miklesh. &amp;lsquo;Quantifying the connectedness among Memecoin, Halal ETF&amp;nbsp;and&amp;nbsp;ESG&amp;nbsp;index (Journal of Islamic Marketing). Volume 15. &lt;/span&gt;&lt;a href="https://doi.org/10.1108/JIMA-01-2024-0048"&gt;&lt;span style="font-size: 12.0pt; font-family: 'Times New Roman',serif; mso-bidi-font-weight: bold;"&gt;https://doi.org/10.1108/JIMA-01-2024-0048&lt;/span&gt;&lt;/a&gt;&lt;span style="font-size: 12.0pt; font-family: 'Times New Roman',serif; color: #004f88; mso-bidi-font-weight: bold;"&gt; &lt;/span&gt;&lt;strong style="mso-bidi-font-weight: normal;"&gt;&lt;span style="font-size: 12.0pt; font-family: 'Times New Roman',serif;"&gt;ABDC &amp;ndash; B, Scopus Indexed-Q2)&lt;/span&gt;&lt;/strong&gt;&lt;/p&gt;
&lt;p class="MsoListParagraphCxSpMiddle"&gt;&lt;span style="font-size: 12.0pt; line-height: 107%; font-family: 'Times New Roman',serif; mso-fareast-font-family: 'Times New Roman'; color: #00b050;"&gt;&amp;nbsp;&lt;/span&gt;&lt;/p&gt;
&lt;p class="MsoListParagraph" style="text-align: justify; line-height: normal; mso-pagination: none; text-autospace: none; margin: 0cm -2.45pt 0cm 69.05pt;"&gt;&lt;span style="font-size: 12.0pt; font-family: 'Times New Roman',serif;"&gt;Publisher- Emerald; Date: 22.04.2024; P- 1759-0833; Impact factor: 4.7&lt;/span&gt;&lt;/p&gt;
&lt;p class="MsoListParagraphCxSpMiddle" style="mso-add-space: auto; text-align: justify; margin: 0cm -2.45pt 8.0pt 69.05pt;"&gt;&lt;span style="font-size: 12.0pt; line-height: 107%; font-family: 'Times New Roman',serif; mso-fareast-font-family: 'Times New Roman'; color: #00b050;"&gt;&amp;nbsp;&lt;/span&gt;&lt;/p&gt;
&lt;p class="MsoListParagraph" style="text-align: justify; text-indent: -18.0pt; line-height: normal; mso-pagination: none; mso-list: l1 level1 lfo1; text-autospace: none; margin: 0cm -2.45pt 0cm 69.05pt;"&gt;&lt;!-- [if !supportLists]--&gt;&lt;span style="font-size: 12.0pt; font-family: 'Times New Roman',serif; mso-fareast-font-family: 'Times New Roman';"&gt;&lt;span style="mso-list: Ignore;"&gt;5.&lt;span style="font: 7.0pt 'Times New Roman';"&gt;&amp;nbsp;&amp;nbsp;&amp;nbsp;&amp;nbsp; &lt;/span&gt;&lt;/span&gt;&lt;/span&gt;&lt;!--[endif]--&gt;&lt;strong&gt;&lt;span style="font-size: 12.0pt; font-family: 'Times New Roman',serif; mso-fareast-font-family: 'Times New Roman'; color: black; mso-themecolor: text1;"&gt;Rashid, Umra,&lt;/span&gt;&lt;/strong&gt;&lt;span style="font-size: 12.0pt; font-family: 'Times New Roman',serif; mso-fareast-font-family: 'Times New Roman'; color: black; mso-themecolor: text1;"&gt; Abdullah, M., Khatib, F.A Saleh, Khan M. Fateh, Akhter, J, &amp;lsquo;Unravelling Trends, Patterns and Intellectual Structure of Research on Bankruptcy in SMEs: A Bibliometric Synthesis&amp;rsquo; (Heliyon Business and Management). Volume 10, issue 2. &lt;/span&gt;&lt;a href="https://doi.org/10.1016/j.heliyon.2024.e24254"&gt;&lt;span style="font-size: 12.0pt; font-family: 'Times New Roman',serif; mso-fareast-font-family: 'Times New Roman';"&gt;https://doi.org/10.1016/j.heliyon.2024.e24254&lt;/span&gt;&lt;/a&gt;&lt;span style="font-size: 12.0pt; font-family: 'Times New Roman',serif; mso-fareast-font-family: 'Times New Roman'; color: black; mso-themecolor: text1;"&gt;&lt;span style="mso-spacerun: yes;"&gt;&amp;nbsp;&amp;nbsp; &lt;/span&gt;(&lt;strong&gt;Scopus Indexed-Q1&lt;/strong&gt;)&lt;/span&gt;&lt;/p&gt;
&lt;p class="MsoListParagraph" style="text-align: justify; line-height: normal; mso-pagination: none; text-autospace: none; margin: 0cm -2.45pt 0cm 69.05pt;"&gt;&lt;span style="font-size: 12.0pt; font-family: 'Times New Roman',serif;"&gt;Publisher-Elsevier; Date: 11.01.2024; P- 2405-8440; Impact factor: 3.6&lt;/span&gt;&lt;/p&gt;
&lt;p class="MsoListParagraph" style="text-align: justify; line-height: normal; mso-pagination: none; text-autospace: none; margin: 0cm -2.45pt 0cm 69.05pt;"&gt;&lt;span style="font-size: 12.0pt; font-family: 'Times New Roman',serif; mso-fareast-font-family: 'Times New Roman'; color: black; mso-themecolor: text1;"&gt;&amp;nbsp;&lt;/span&gt;&lt;/p&gt;
&lt;p class="MsoListParagraphCxSpMiddle" style="mso-add-space: auto; text-align: justify; margin: 0cm -2.45pt 8.0pt 69.05pt;"&gt;&lt;span style="font-size: 12.0pt; line-height: 107%; font-family: 'Times New Roman',serif; mso-fareast-font-family: 'Times New Roman'; color: black; mso-themecolor: text1;"&gt;&amp;nbsp;&lt;/span&gt;&lt;/p&gt;
&lt;p class="MsoListParagraph" style="text-align: justify; text-indent: -18.0pt; line-height: normal; mso-pagination: none; mso-list: l1 level1 lfo1; text-autospace: none; margin: 0cm -2.45pt 0cm 69.05pt;"&gt;&lt;!-- [if !supportLists]--&gt;&lt;span style="font-size: 12.0pt; font-family: 'Times New Roman',serif; mso-fareast-font-family: 'Times New Roman';"&gt;&lt;span style="mso-list: Ignore;"&gt;6.&lt;span style="font: 7.0pt 'Times New Roman';"&gt;&amp;nbsp;&amp;nbsp;&amp;nbsp;&amp;nbsp; &lt;/span&gt;&lt;/span&gt;&lt;/span&gt;&lt;!--[endif]--&gt;&lt;span style="font-size: 12.0pt; font-family: 'Times New Roman',serif; mso-fareast-font-family: 'Times New Roman'; color: black; mso-themecolor: text1;"&gt;Abdullah, M., Gulzar I, Chaudhary A, Tabash M.I, &lt;strong&gt;Rashid, Umra&lt;/strong&gt;, Nazz, I, Ali A,&lt;span style="mso-spacerun: yes;"&gt;&amp;nbsp; &lt;/span&gt;Dynamics of Speed of Leverage Adjustment and Financial Distress in the Indian Steel Industry. Journal of Open Innovation: Technology, Market, and Complexity. Volume 9, issue 4, 100152. &lt;/span&gt;&lt;a href="https://doi.org/10.1016/j.joitmc.2023.100152"&gt;&lt;span style="font-size: 12.0pt; font-family: 'Times New Roman',serif; mso-fareast-font-family: 'Times New Roman';"&gt;https://doi.org/10.1016/j.joitmc.2023.100152&lt;/span&gt;&lt;/a&gt;&lt;span style="font-size: 12.0pt; font-family: 'Times New Roman',serif; mso-fareast-font-family: 'Times New Roman'; color: black; mso-themecolor: text1;"&gt;&lt;span style="mso-spacerun: yes;"&gt;&amp;nbsp;&amp;nbsp; &lt;/span&gt;(&lt;strong&gt;Scopus Indexed-Q1&lt;/strong&gt;)&lt;/span&gt;&lt;/p&gt;
&lt;p class="MsoListParagraph" style="text-align: justify; line-height: normal; mso-pagination: none; text-autospace: none; margin: 0cm -2.45pt 0cm 69.05pt;"&gt;&lt;span style="font-size: 12.0pt; font-family: 'Times New Roman',serif;"&gt;Publisher- Elsevier; Date: 13.10.2023; P- &lt;span style="color: #1f1f1f;"&gt;100152&lt;/span&gt;; Impact factor: 10.18&lt;/span&gt;&lt;/p&gt;
&lt;p class="MsoListParagraphCxSpMiddle" style="mso-add-space: auto; text-align: justify; margin: 0cm -2.45pt 8.0pt 69.05pt;"&gt;&lt;span style="font-size: 12.0pt; line-height: 107%; font-family: 'Times New Roman',serif; mso-fareast-font-family: 'Times New Roman'; color: black; mso-themecolor: text1;"&gt;&amp;nbsp;&lt;/span&gt;&lt;/p&gt;
&lt;p class="MsoListParagraph" style="text-align: justify; text-indent: -18.0pt; line-height: normal; mso-pagination: none; mso-list: l1 level1 lfo1; text-autospace: none; margin: 0cm -2.45pt 0cm 69.05pt;"&gt;&lt;!-- [if !supportLists]--&gt;&lt;span style="font-size: 12.0pt; font-family: 'Times New Roman',serif; mso-fareast-font-family: 'Times New Roman';"&gt;&lt;span style="mso-list: Ignore;"&gt;7.&lt;span style="font: 7.0pt 'Times New Roman';"&gt;&amp;nbsp;&amp;nbsp;&amp;nbsp;&amp;nbsp; &lt;/span&gt;&lt;/span&gt;&lt;/span&gt;&lt;!--[endif]--&gt;&lt;strong&gt;&lt;span style="font-size: 12.0pt; font-family: 'Times New Roman',serif; mso-fareast-font-family: 'Times New Roman'; color: black; mso-themecolor: text1;"&gt;Rashid, Umra.,&lt;/span&gt;&lt;/strong&gt;&lt;span style="font-size: 12.0pt; font-family: 'Times New Roman',serif; mso-fareast-font-family: 'Times New Roman'; color: black; mso-themecolor: text1;"&gt; Akhter Javaid, Akhtar Asif, &amp;lsquo;Capital Structure Decisions: A Scientometric Assessment and Future Research Lines&amp;rsquo; [(BIMTECH Business Perspectives Journal by Spectrum Journals powered by SAGE). Volume 4, issue 2 (&lt;strong&gt;Peer-reviewed&lt;/strong&gt;)] &lt;/span&gt;&lt;a href="https://doi.org/10.1177/25819542231220246"&gt;&lt;span style="font-size: 12.0pt; font-family: 'Times New Roman',serif; mso-fareast-font-family: 'Times New Roman';"&gt;https://doi.org/10.1177/25819542231220246&lt;/span&gt;&lt;/a&gt;&lt;/p&gt;
&lt;p class="MsoListParagraph" style="text-align: justify; line-height: normal; mso-pagination: none; text-autospace: none; margin: 0cm -2.45pt 0cm 69.05pt;"&gt;&lt;span style="font-size: 12.0pt; font-family: 'Times New Roman',serif;"&gt;Publisher- Sage; Date: 13.10.2023; P-1-18; Impact factor: 10.18&lt;/span&gt;&lt;/p&gt;
&lt;p class="MsoListParagraph" style="text-align: justify; line-height: normal; mso-pagination: none; text-autospace: none; margin: 0cm -2.45pt 0cm 69.05pt;"&gt;&lt;span style="font-size: 12.0pt; font-family: 'Times New Roman',serif; mso-fareast-font-family: 'Times New Roman'; color: black; mso-themecolor: text1;"&gt;&amp;nbsp;&lt;/span&gt;&lt;/p&gt;
&lt;p class="MsoListParagraphCxSpMiddle"&gt;&lt;span style="font-size: 12.0pt; line-height: 107%; font-family: 'Times New Roman',serif; mso-fareast-font-family: 'Times New Roman'; color: black; mso-themecolor: text1;"&gt;&amp;nbsp;&lt;/span&gt;&lt;/p&gt;
&lt;p class="MsoListParagraph" style="text-align: justify; text-indent: -18.0pt; line-height: normal; mso-pagination: none; mso-list: l1 level1 lfo1; text-autospace: none; margin: 0cm -2.45pt 0cm 69.05pt;"&gt;&lt;!-- [if !supportLists]--&gt;&lt;span style="font-size: 12.0pt; font-family: 'Times New Roman',serif; mso-fareast-font-family: 'Times New Roman';"&gt;&lt;span style="mso-list: Ignore;"&gt;8.&lt;span style="font: 7.0pt 'Times New Roman';"&gt;&amp;nbsp;&amp;nbsp;&amp;nbsp;&amp;nbsp; &lt;/span&gt;&lt;/span&gt;&lt;/span&gt;&lt;!--[endif]--&gt;&lt;span style="font-size: 12.0pt; font-family: 'Times New Roman',serif; mso-fareast-font-family: 'Times New Roman'; color: black; mso-themecolor: text1;"&gt;Fateh Mohd Khan, Areeba Khan, Sabara Soyafuddin Ahmed, Ariba Naaz, Mairaj Salim, Asma Zaheer, &lt;strong&gt;Rashid, Umra.,&lt;/strong&gt; (2025). The Machiavellian, Narcissistic, and Psychopathic Consumers: A Systematic Review of Dark Triad. (International Journal of Consumer Studies. Volume 49, Issue:2, &lt;/span&gt;&lt;a href="https://doi.org/10.1111/IJCS.70018"&gt;&lt;span style="font-size: 12.0pt; font-family: 'Times New Roman',serif; mso-fareast-font-family: 'Times New Roman';"&gt;https://doi.org/10.1111/IJCS.70018&lt;/span&gt;&lt;/a&gt;&lt;strong&gt;&lt;em&gt;&lt;span style="font-size: 12.0pt; font-family: 'Times New Roman',serif; mso-fareast-font-family: 'Times New Roman'; color: black; mso-themecolor: text1;"&gt;&lt;span style="mso-spacerun: yes;"&gt;&amp;nbsp; &lt;/span&gt;&lt;/span&gt;&lt;/em&gt;&lt;/strong&gt;&lt;strong style="mso-bidi-font-weight: normal;"&gt;&lt;span style="font-size: 12.0pt; font-family: 'Times New Roman',serif;"&gt;ABDC &amp;ndash; A, Scopus Indexed-Q1)&lt;/span&gt;&lt;/strong&gt;&lt;/p&gt;
&lt;p class="MsoListParagraphCxSpMiddle"&gt;&lt;span style="font-size: 12.0pt; line-height: 107%; font-family: 'Times New Roman',serif; mso-fareast-font-family: 'Times New Roman'; color: #00b050;"&gt;&amp;nbsp;&lt;/span&gt;&lt;/p&gt;
&lt;p class="MsoListParagraph" style="text-align: justify; line-height: normal; mso-pagination: none; text-autospace: none; margin: 0cm -2.45pt 0cm 69.05pt;"&gt;&lt;span style="font-size: 12.0pt; font-family: 'Times New Roman',serif;"&gt;Publisher-Wiley; Date: 06.02.2025; P-1-38; Impact factor- 7.6&lt;/span&gt;&lt;/p&gt;
&lt;p class="MsoListParagraphCxSpMiddle" style="mso-add-space: auto; text-align: justify; margin: 0cm -2.45pt 8.0pt 69.05pt;"&gt;&lt;span style="font-size: 12.0pt; line-height: 107%; font-family: 'Times New Roman',serif; mso-fareast-font-family: 'Times New Roman'; color: black; mso-themecolor: text1;"&gt;&amp;nbsp;&lt;/span&gt;&lt;/p&gt;
&lt;p class="MsoListParagraphCxSpLast" style="mso-add-space: auto; text-align: justify; margin: 0cm -2.45pt 8.0pt 69.05pt;"&gt;&lt;span style="font-size: 12.0pt; line-height: 107%; font-family: 'Times New Roman',serif; mso-fareast-font-family: 'Times New Roman'; color: black; mso-themecolor: text1;"&gt;&amp;nbsp;&lt;/span&gt;&lt;/p&gt;
&lt;p class="MsoNormal"&gt;&lt;strong&gt;&lt;span style="font-size: 12.0pt; line-height: 107%; font-family: 'Times New Roman',serif; mso-font-width: 90%;"&gt;Book Chapters:&lt;/span&gt;&lt;/strong&gt;&lt;/p&gt;
&lt;p class="MsoNormal"&gt;&lt;strong&gt;&lt;span style="font-size: 12.0pt; line-height: 107%; font-family: 'Times New Roman',serif; mso-font-width: 90%;"&gt;&amp;nbsp;&lt;/span&gt;&lt;/strong&gt;&lt;/p&gt;
&lt;p class="MsoListParagraph" style="margin-bottom: 0cm; text-indent: -18.0pt; line-height: normal; mso-pagination: none; mso-list: l0 level1 lfo2; text-autospace: none;"&gt;&lt;!-- [if !supportLists]--&gt;&lt;span style="font-size: 12.0pt; font-family: 'Times New Roman',serif; mso-fareast-font-family: 'Times New Roman'; mso-font-width: 90%;"&gt;&lt;span style="mso-list: Ignore;"&gt;1.&lt;span style="font: 7.0pt 'Times New Roman';"&gt;&amp;nbsp;&amp;nbsp;&amp;nbsp;&amp;nbsp;&amp;nbsp;&amp;nbsp;&amp;nbsp; &lt;/span&gt;&lt;/span&gt;&lt;/span&gt;&lt;!--[endif]--&gt;&lt;span style="font-size: 12.0pt; font-family: 'Times New Roman',serif; mso-font-width: 90%;"&gt;Alam, M, K, &lt;strong&gt;Rashid, Umra&lt;/strong&gt;., Jan, Aarifah, (2026). Building Climate Resilience in the Hyper-Arid Arabian Peninsula: Policy Pathways, Adaptation Measures and the Water-Energy-Food Nexus. In: Mushtaq, F., Alhems, L.M., Farooq, M. (eds) Climate Change in the Arabian Peninsula. Springer, Cham. &lt;/span&gt;&lt;a href="https://doi.org/10.1007/978-3-032-02481-7_9"&gt;&lt;span style="font-size: 12.0pt; font-family: 'Times New Roman',serif; mso-font-width: 90%;"&gt;https://doi.org/10.1007/978-3-032-02481-7_9&lt;/span&gt;&lt;/a&gt;&lt;/p&gt;
&lt;p class="MsoListParagraph" style="margin-bottom: 0cm; text-indent: -18.0pt; line-height: normal; mso-pagination: none; mso-list: l0 level1 lfo2; text-autospace: none;"&gt;&lt;span style="font-size: 12.0pt; font-family: 'Times New Roman',serif; mso-font-width: 90%;"&gt;Iam aloso the part of an NGO-Mahila Unnati Welfare society&lt;/span&gt;&lt;/p&gt;
&lt;p class="MsoListParagraphCxSpMiddle" style="mso-add-space: auto; text-align: justify; margin: 0cm -2.45pt 8.0pt 69.05pt;"&gt;&lt;span style="font-size: 12.0pt; line-height: 107%; font-family: 'Times New Roman',serif; mso-fareast-font-family: 'Times New Roman'; color: black; mso-themecolor: text1;"&gt;&amp;nbsp;&lt;/span&gt;&lt;/p&gt;
&lt;p class="MsoListParagraph" style="text-align: justify; line-height: normal; mso-pagination: none; text-autospace: none; margin: 0cm -2.45pt 0cm 69.05pt;"&gt;&lt;span style="font-size: 12.0pt; font-family: 'Times New Roman',serif; mso-fareast-font-family: 'Times New Roman'; color: #00b050;"&gt;&amp;nbsp;&lt;/span&gt;&lt;/p&gt;
&lt;p class="MsoNormal"&gt;&lt;span style="font-size: 12.0pt; line-height: 107%; font-family: 'Times New Roman',serif;"&gt;&amp;nbsp;&lt;/span&gt;&lt;/p&gt;</t>
  </si>
  <si>
    <t>MS office, R studio,E-views</t>
  </si>
  <si>
    <t>19-Feb-26 01:42 PM</t>
  </si>
  <si>
    <t xml:space="preserve">Ravindra  Maruti  Desai </t>
  </si>
  <si>
    <t>ravi.civil1983@gmail.com</t>
  </si>
  <si>
    <t>26-Apr-1983</t>
  </si>
  <si>
    <t xml:space="preserve">Marathi, Hindi,English </t>
  </si>
  <si>
    <t xml:space="preserve">Maruti Malhari Desai </t>
  </si>
  <si>
    <t>Flat no 607, B Wing, Gruhyog Apartment, behind Renuka Temple, Near New Court, Kasaba Bawada, Kolhapur Maharashtra, India 416006</t>
  </si>
  <si>
    <t xml:space="preserve">Mata Ramabai Ambedkar Highschool, Gargoti </t>
  </si>
  <si>
    <t xml:space="preserve">Kolhapur Board, Maharashtra </t>
  </si>
  <si>
    <t xml:space="preserve">Dudhsakhar Vidya Niketan and Junior College, Bidri, Mouninagar, </t>
  </si>
  <si>
    <t xml:space="preserve">Accountancy </t>
  </si>
  <si>
    <t xml:space="preserve">Diploma in Civil and Rural Engineering </t>
  </si>
  <si>
    <t xml:space="preserve">ICRE Gargoti </t>
  </si>
  <si>
    <t>Hydraulics</t>
  </si>
  <si>
    <t xml:space="preserve">Shivaji University </t>
  </si>
  <si>
    <t xml:space="preserve">TKIET WARANANAGAR </t>
  </si>
  <si>
    <t xml:space="preserve">Earthquake Engineering </t>
  </si>
  <si>
    <t xml:space="preserve">Shivaji University, Kolhapur </t>
  </si>
  <si>
    <t xml:space="preserve">Walchand College of Engineering, Sangli </t>
  </si>
  <si>
    <t xml:space="preserve">Advanced Structural Analysis </t>
  </si>
  <si>
    <t xml:space="preserve">Walchand College of Engineering, Sangli, Shivaji University Kolhapur </t>
  </si>
  <si>
    <t>&lt;p&gt;GATE 2007 Qualified with All India Rank 1759&lt;/p&gt;</t>
  </si>
  <si>
    <t>AutoCAD, SAP2000,ETABs</t>
  </si>
  <si>
    <t>19-Feb-26 01:52 PM</t>
  </si>
  <si>
    <t>Joy Chakraborty</t>
  </si>
  <si>
    <t>chakjoy@gmail.com</t>
  </si>
  <si>
    <t>13-Nov-1978</t>
  </si>
  <si>
    <t>ENGLISH,HINDI,BENGALI</t>
  </si>
  <si>
    <t>JITESH CHAKRABORTY</t>
  </si>
  <si>
    <t>78 RASTRAGURU AVENUE, CLIVE HOUSE, DUM DUM, KOLKATA-700028</t>
  </si>
  <si>
    <t>CALCUTTA BOYS SCHOOL</t>
  </si>
  <si>
    <t>ICSE/KOLKATA</t>
  </si>
  <si>
    <t>GENERAL ALL PAPERS,ENG,HIST,MATHS,GEOG</t>
  </si>
  <si>
    <t>ISC/KOLKATA</t>
  </si>
  <si>
    <t>UNIVERSITY OF CALCUTTA</t>
  </si>
  <si>
    <t>GOENKA COLLEGE OF COMMERCE/KOLKATA</t>
  </si>
  <si>
    <t>ACCOUNTANCY</t>
  </si>
  <si>
    <t>B.COM HONORS</t>
  </si>
  <si>
    <t>FINANCE,ACCOUNTING</t>
  </si>
  <si>
    <t>M.COM</t>
  </si>
  <si>
    <t>JADAVPUR UNIVERSITY KOLKATA</t>
  </si>
  <si>
    <t>INSTITUTE OF BUSINESS MANAGEMENT NCE BENGAL</t>
  </si>
  <si>
    <t>FINANCE</t>
  </si>
  <si>
    <t>NATIONAL INSTITUTE OF TECHNOLOGY DURGAPUR</t>
  </si>
  <si>
    <t>&lt;p&gt;M.Phil in Management (Finance), West Bengal University of Technology Kolkata, 2010&lt;/p&gt;
&lt;p&gt;UGC-NET QUALIFIED IN COMMERCE, 2012 DEC&lt;/p&gt;
&lt;p&gt;WB-SET QUALIFIED IN MANAGEMENT, 2022&lt;/p&gt;
&lt;p&gt;SPSS, ADVANCE EXCEL CERTIFIED&lt;/p&gt;</t>
  </si>
  <si>
    <t>&lt;p&gt;RECEIVED UNIVERSITY GOLD MEDAL FOR SECURING FIRST CLASS FIRST POSITION IN MBA-FINANCE OF JADAVPUR UNIVERSITY, KOLKATA-2011&lt;/p&gt;</t>
  </si>
  <si>
    <t>ADVANCE EXCEL,MS OFFICE</t>
  </si>
  <si>
    <t>19-Feb-26 01:57 PM</t>
  </si>
  <si>
    <t>Priya Singh</t>
  </si>
  <si>
    <t>immentor02@gmail.com</t>
  </si>
  <si>
    <t>29-Dec-1999</t>
  </si>
  <si>
    <t>Balwant Singh</t>
  </si>
  <si>
    <t>Sekhanpur, jiyanpur ghazipur UP</t>
  </si>
  <si>
    <t>Navjeevan English School, Belthara Road Ballia</t>
  </si>
  <si>
    <t xml:space="preserve">CBSE- Uttar Pradesh </t>
  </si>
  <si>
    <t>Maths, Science</t>
  </si>
  <si>
    <t>Gyab Kunj Senior Sec Academy, Bansi Bazar Ballia</t>
  </si>
  <si>
    <t xml:space="preserve">CBSE Uttar Pradesh </t>
  </si>
  <si>
    <t>MGKVP, Varanasi  UP</t>
  </si>
  <si>
    <t>Shri Agarsen PG College, Varanasi UP</t>
  </si>
  <si>
    <t>Banking and Finance</t>
  </si>
  <si>
    <t xml:space="preserve">University of Lucknow </t>
  </si>
  <si>
    <t>Shri Jai Narain PG College UP</t>
  </si>
  <si>
    <t>Finance and HR</t>
  </si>
  <si>
    <t>Devi Ahilya Vishwavidyalaya</t>
  </si>
  <si>
    <t>&lt;p&gt;Certificate of Best Paper by Bhartiya Shikshan Mandal - 2024&lt;/p&gt;
&lt;p&gt;Best Faculty Award -2023&lt;/p&gt;
&lt;p&gt;Certificate of Best Paper by womens govt Polytechnic college, Indore- 2024&lt;/p&gt;
&lt;p&gt;Best Presentation Award by&amp;nbsp; womens govt Polytechnic college, Indo</t>
  </si>
  <si>
    <t>&lt;p&gt;Certificate of Best Paper by Bhartiya Shikshan Mandal - 2024&lt;/p&gt;
&lt;p&gt;Best Faculty Award -2023&lt;/p&gt;
&lt;p&gt;Certificate of Best Paper by womens govt Polytechnic college, Indore- 2024&lt;/p&gt;
&lt;p&gt;Best Presentation Award by&amp;nbsp; womens govt Polytechnic college, Indore - 2024&lt;/p&gt;
&lt;p&gt;Certificate of NPS STAR 2022&lt;/p&gt;</t>
  </si>
  <si>
    <t>19-Feb-26 01:58 PM</t>
  </si>
  <si>
    <t>Shravan Kumar Macherla</t>
  </si>
  <si>
    <t>msravan095@gmail.com</t>
  </si>
  <si>
    <t>06-Aug-1995</t>
  </si>
  <si>
    <t xml:space="preserve">Hindi,Telugu,English </t>
  </si>
  <si>
    <t>MACHERLA SATYANARAYANA</t>
  </si>
  <si>
    <t>2-5-48, 3RD FLOOR, NALLAGUTTA, RAMGOPALPET, SECUNDERABAD, HYDERABAD, TELANGANA, 500003</t>
  </si>
  <si>
    <t>MAMTA HIGH SCHOOL</t>
  </si>
  <si>
    <t>BOARD OF SECONDARY EDUCATION, HYDERABAD, TELANGANA</t>
  </si>
  <si>
    <t>Mathematics,Science,Social,Languages</t>
  </si>
  <si>
    <t>SRI CHAITANYA JUNIOR COLLEGE</t>
  </si>
  <si>
    <t>BOARD OF INTERMEDIATE EDUCATION, HYDERABAD, TELANGANA</t>
  </si>
  <si>
    <t>Mathematics,Physics,Chemistry</t>
  </si>
  <si>
    <t>Jawaharlal Nehru Technological University Hyderabad</t>
  </si>
  <si>
    <t>Malla Reddy Engineering College, Medchal, Telangana</t>
  </si>
  <si>
    <t>Koneru Lakshmaiah University</t>
  </si>
  <si>
    <t>Koneru Lakshmaiah University, Guntur, Andhra Pradesh</t>
  </si>
  <si>
    <t xml:space="preserve">Construction Technology Management </t>
  </si>
  <si>
    <t>Digitalization in Construction</t>
  </si>
  <si>
    <t>&lt;p&gt;Course Work Cerfication&lt;/p&gt;</t>
  </si>
  <si>
    <t>&lt;p&gt;Certificate of Merit - Academic Achievement in M.tech Construction Technology and Management&lt;/p&gt;</t>
  </si>
  <si>
    <t>Ms Office</t>
  </si>
  <si>
    <t>19-Feb-26 02:17 PM</t>
  </si>
  <si>
    <t>19-Feb-26 02:20 PM</t>
  </si>
  <si>
    <t>Chethan Kumar</t>
  </si>
  <si>
    <t>chethan.kumar@learner.manipal.edu</t>
  </si>
  <si>
    <t>23-Nov-1996</t>
  </si>
  <si>
    <t xml:space="preserve">Surendra Salian </t>
  </si>
  <si>
    <t xml:space="preserve">'Brahmari', Aadhya Nemmadi layout, Opp. Porlu arts, Near Kiniyas Food Products Pvt Ltd, Malpe Hoode main road, Badanidiyur Thottam, Udupi, Karnataka </t>
  </si>
  <si>
    <t>U KAMALA BAI HIGHSCHOOL, KADIYALI, UDUPI</t>
  </si>
  <si>
    <t xml:space="preserve">KSEEB, KARNATAKA </t>
  </si>
  <si>
    <t>Mathematics ,Science ,Social science ,English ,Hindi</t>
  </si>
  <si>
    <t xml:space="preserve">MGM PU COLLEGE, UDUPI </t>
  </si>
  <si>
    <t>KARNATAKA PUC BOARD, KARNATAKA</t>
  </si>
  <si>
    <t>Physics ,Chemistry ,Mathematics ,Statistics</t>
  </si>
  <si>
    <t xml:space="preserve">Mangalore University </t>
  </si>
  <si>
    <t>MGM COLLEGE, UDUPI, KARNATAKA</t>
  </si>
  <si>
    <t>Physics,Mathematics,Statistics</t>
  </si>
  <si>
    <t>Visvesvaraya Technological University, Belagavi</t>
  </si>
  <si>
    <t xml:space="preserve">Sahyadri College of Engineering and Management, Mangalore, Karnataka </t>
  </si>
  <si>
    <t>T A PAI MANAGEMENT INSTITUTE, MANIPAL</t>
  </si>
  <si>
    <t>&lt;p&gt;1. UGC NET JRF (MANAGEMENT)&lt;/p&gt;
&lt;p&gt;2. KARNATAKA SET&lt;/p&gt;</t>
  </si>
  <si>
    <t>&lt;p&gt;1. IRSSM 2023 YOUNG SERVICE RESEARCHER AWARD&lt;/p&gt;
&lt;p&gt;2. BEST PAPER AWARD AT THE NATIONAL CONFERENCE SUSTAINABILITY, BUSINESS, AND SOCIETY CONFERENCE HELD AT JAIPURIA INSTITUTE OF MANAGEMENT, INDORE&lt;/p&gt;</t>
  </si>
  <si>
    <t>Nil</t>
  </si>
  <si>
    <t>19-Feb-26 02:22 PM</t>
  </si>
  <si>
    <t>Abhijeet Ramesh Thakur</t>
  </si>
  <si>
    <t>abhijeetrthakur@gmail.com</t>
  </si>
  <si>
    <t>22-Sep-1981</t>
  </si>
  <si>
    <t>English,Hindi,Marathi</t>
  </si>
  <si>
    <t>Ramesh Thakur</t>
  </si>
  <si>
    <t>Flat A2-103, Casa 7 Apartment, Behind Rosewood Hotel, Thergaon Phata, Dange Chowk, Pune</t>
  </si>
  <si>
    <t>Shri Krishna Vidyalaya, Gunjoti</t>
  </si>
  <si>
    <t>Marathi, Hindi,English,Maths,Social Science</t>
  </si>
  <si>
    <t>Shri Krishna Vidyalaya Gunjoti</t>
  </si>
  <si>
    <t>Dr. Babasaheb Ambedkar Marathwada University, Chhatrapati Sambhajinagar</t>
  </si>
  <si>
    <t>Deogiri College, Chh. Sambhainagar</t>
  </si>
  <si>
    <t>Physics,Electronics</t>
  </si>
  <si>
    <t>Physics, Electronics and Computer Science</t>
  </si>
  <si>
    <t>Pune University, Pune</t>
  </si>
  <si>
    <t>Sinhgad Institute of Business Administration &amp; Research, Pune</t>
  </si>
  <si>
    <t>Computer Applicatios</t>
  </si>
  <si>
    <t>MCA</t>
  </si>
  <si>
    <t>Computer Applications</t>
  </si>
  <si>
    <t>Yashwantrao Chavan Maharashtra Open University</t>
  </si>
  <si>
    <t>Nashik</t>
  </si>
  <si>
    <t>Manufacturing Management</t>
  </si>
  <si>
    <t>Computer Application</t>
  </si>
  <si>
    <t>Dr. Babasaheb Ambedkar Marathwada University, Chh. Sambhajinagar</t>
  </si>
  <si>
    <t>Python,Tableau,DBMS,Advanced Excel,MS Project</t>
  </si>
  <si>
    <t>19-Feb-26 02:23 PM</t>
  </si>
  <si>
    <t>Rayudu Jarapala</t>
  </si>
  <si>
    <t>raidu.jarapala@gmail.com</t>
  </si>
  <si>
    <t>06-Apr-1995</t>
  </si>
  <si>
    <t>Hindi,English,Telugu</t>
  </si>
  <si>
    <t>Jarapala Somulu</t>
  </si>
  <si>
    <t>Jarapala Rayudu, S/O Jarapala Somulu, ST Colony, Pangidigudem (v),
Dwarakatirumala (m), West Godavari (d), Andhra Pradesh (s), 534425</t>
  </si>
  <si>
    <t>ZPPHS</t>
  </si>
  <si>
    <t>STATE BOARD ANDHRA PRADESH</t>
  </si>
  <si>
    <t>Maths, Physics,Science,English,Hindi,Telugu,Social</t>
  </si>
  <si>
    <t>IIIT (RGUKT) Nuzvid</t>
  </si>
  <si>
    <t xml:space="preserve">IIIT (RGUKT) Nuzvid </t>
  </si>
  <si>
    <t>M.Bi.P.C</t>
  </si>
  <si>
    <t>NIT Rourkela</t>
  </si>
  <si>
    <t>Structure and Earthquake Engineering</t>
  </si>
  <si>
    <t>IIT Madras</t>
  </si>
  <si>
    <t>&lt;p&gt;NCC B and C certificate holder with Rank&lt;span style="font-family: Fontin; font-size: 9.5pt;"&gt;: &lt;/span&gt;&lt;strong style="font-family: Fontin; font-size: 9.5pt;"&gt;Lance Corporal&lt;/strong&gt;&lt;/p&gt;</t>
  </si>
  <si>
    <t>&lt;p class="MsoNormal" style="mso-add-space: auto; text-align: justify; text-indent: -72.0pt; margin: 0cm 0cm 0cm 72.0pt;"&gt;&lt;strong style="mso-bidi-font-weight: normal;"&gt;&lt;span lang="EN-US" style="font-size: 9.5pt; line-height: 115%; font-family: Fontin; mso-fareast-font-family: Arial;"&gt;Ph.D.:&lt;/span&gt;&lt;/strong&gt;&lt;span lang="EN-US" style="font-size: 9.5pt; line-height: 115%; font-family: Fontin; mso-fareast-font-family: Arial;"&gt;&lt;span style="mso-spacerun: yes;"&gt;&amp;nbsp; &lt;/span&gt;&lt;span style="mso-tab-count: 1;"&gt;&amp;nbsp;&amp;nbsp;&amp;nbsp;&amp;nbsp;&amp;nbsp;&amp;nbsp;&amp;nbsp;&amp;nbsp;&amp;nbsp;&amp;nbsp;&amp;nbsp;&amp;nbsp;&amp;nbsp;&amp;nbsp;&amp;nbsp;&amp;nbsp;&amp;nbsp;&amp;nbsp; &lt;/span&gt;Recipient of the &lt;strong style="mso-bidi-font-weight: normal;"&gt;Dr. Jai Krishna Prize&lt;/strong&gt; (&lt;/span&gt;&lt;strong style="mso-bidi-font-weight: normal;"&gt;&lt;span lang="EN-US" style="font-size: 9.5pt; line-height: 115%; font-family: Fontin;"&gt;subject award in research&lt;/span&gt;&lt;/strong&gt;&lt;span lang="EN-US" style="font-size: 9.5pt; line-height: 115%; font-family: Fontin; mso-fareast-font-family: Arial;"&gt;), Institution of Engineers (India)&lt;span style="mso-font-width: 99%;"&gt; (&lt;/span&gt;Dec 2024&lt;span style="mso-font-width: 99%;"&gt;)&lt;/span&gt;&lt;/span&gt;&lt;/p&gt;
&lt;p class="Default" style="margin-left: 72.0pt; text-align: justify;"&gt;&lt;span style="font-size: 9.5pt; font-family: Fontin;"&gt;Institute Teaching Assistantship as a Ph.D. Research Scholar at IIT Madras from the Ministry of Human Resources Development (MHRD): 2020-2025&lt;/span&gt;&lt;/p&gt;
&lt;p class="MsoNormal" style="margin-bottom: 10.0pt; mso-margin-bottom-alt: 10.0pt; mso-margin-top-alt: 0cm; mso-add-space: auto; text-align: justify;"&gt;&lt;strong style="mso-bidi-font-weight: normal;"&gt;&lt;span lang="EN-US" style="font-size: 9.5pt; line-height: 115%; font-family: Fontin; mso-fareast-font-family: Arial;"&gt;M. Tech:&lt;span style="mso-tab-count: 1;"&gt; &lt;/span&gt;&lt;span style="mso-tab-count: 1;"&gt;&amp;nbsp;&amp;nbsp;&amp;nbsp;&amp;nbsp;&amp;nbsp;&amp;nbsp;&amp;nbsp;&amp;nbsp;&amp;nbsp;&amp;nbsp;&amp;nbsp;&amp;nbsp;&amp;nbsp;&amp;nbsp;&amp;nbsp; &lt;/span&gt;Secured 2&lt;sup&gt;nd&lt;/sup&gt; rank &lt;/span&gt;&lt;/strong&gt;&lt;span lang="EN-US" style="font-size: 9.5pt; line-height: 115%; font-family: Fontin; mso-fareast-font-family: Arial;"&gt;in Structural engineering specialization at NIT Rourkela (2018)&lt;/span&gt;&lt;/p&gt;
&lt;p class="Default" style="margin-left: 72.0pt; text-align: justify;"&gt;&lt;span style="font-size: 9.5pt; font-family: Fontin;"&gt;Institute Teaching Assistantship at NIT Rourkela from the Ministry of Human Resources Development (MHRD) during M.Tech: 2016-2018&lt;/span&gt;&lt;/p&gt;
&lt;p class="MsoNormal" style="margin-bottom: 0cm; margin-top: 0cm; mso-margin-bottom-alt: 10.0pt; mso-margin-top-alt: 0cm; mso-add-space: auto; text-align: justify;"&gt;&lt;strong style="mso-bidi-font-weight: normal;"&gt;&lt;span lang="EN-US" style="font-size: 9.5pt; line-height: 115%; font-family: Fontin; mso-fareast-font-family: Arial;"&gt;B.Tech:&lt;/span&gt;&lt;/strong&gt;&lt;span lang="EN-US" style="font-size: 9.5pt; line-height: 115%; font-family: Fontin; mso-fareast-font-family: Arial;"&gt; &lt;span style="mso-tab-count: 1;"&gt;&amp;nbsp; &lt;/span&gt;&lt;span style="mso-tab-count: 1;"&gt;&amp;nbsp;&amp;nbsp;&amp;nbsp;&amp;nbsp;&amp;nbsp;&amp;nbsp;&amp;nbsp;&amp;nbsp;&amp;nbsp;&amp;nbsp;&amp;nbsp;&amp;nbsp;&amp;nbsp;&amp;nbsp;&amp;nbsp; &lt;/span&gt;Selected to IIIT (RGUKT), Nuzvid, for a &lt;strong style="mso-bidi-font-weight: normal;"&gt;fully-sponsored four-year integrated B.Tech program&lt;/strong&gt; (2012-16)&lt;/span&gt;&lt;/p&gt;
&lt;p class="MsoNormal" style="margin-bottom: 0cm; margin-top: 0cm; mso-margin-bottom-alt: 10.0pt; mso-margin-top-alt: 0cm; mso-add-space: auto; text-align: justify; line-height: normal;"&gt;&lt;span lang="EN-US" style="font-size: 9.5pt; font-family: Fontin; mso-fareast-font-family: Arial;"&gt;&amp;nbsp;&lt;/span&gt;&lt;/p&gt;
&lt;p class="MsoNormal" style="margin-bottom: 0cm; margin-top: 0cm; mso-margin-bottom-alt: 10.0pt; mso-margin-top-alt: 0cm; mso-add-space: auto; text-align: justify;"&gt;&lt;strong style="mso-bidi-font-weight: normal;"&gt;&lt;span lang="EN-US" style="font-size: 9.5pt; line-height: 115%; font-family: Fontin; mso-fareast-font-family: Arial;"&gt;Intermediate:&lt;/span&gt;&lt;/strong&gt;&lt;span lang="EN-US" style="font-size: 9.5pt; line-height: 115%; font-family: Fontin; mso-fareast-font-family: Arial;"&gt; &lt;span style="mso-tab-count: 1;"&gt;&amp;nbsp;&amp;nbsp;&amp;nbsp;&amp;nbsp;&amp;nbsp; &lt;/span&gt;Selected to IIIT (RGUKT), Nuzvid, for a &lt;strong style="mso-bidi-font-weight: normal;"&gt;fully-sponsored two-year integrated PUC program&lt;/strong&gt; (2010-12)&lt;/span&gt;&lt;/p&gt;
&lt;p class="MsoNormal" style="margin-bottom: 0cm; margin-top: 0cm; mso-margin-bottom-alt: 10.0pt; mso-margin-top-alt: 0cm; mso-add-space: auto; text-align: justify; line-height: normal;"&gt;&lt;strong style="mso-bidi-font-weight: normal;"&gt;&lt;span lang="EN-US" style="font-size: 9.5pt; font-family: Fontin; mso-fareast-font-family: Arial;"&gt;&amp;nbsp;&lt;/span&gt;&lt;/strong&gt;&lt;/p&gt;
&lt;p class="MsoNormal" style="margin-bottom: 0cm; margin-top: 0cm; mso-margin-bottom-alt: 10.0pt; mso-margin-top-alt: 0cm; mso-add-space: auto; text-align: justify;"&gt;&lt;strong style="mso-bidi-font-weight: normal;"&gt;&lt;span lang="EN-US" style="font-size: 9.5pt; line-height: 115%; font-family: Fontin; mso-fareast-font-family: Arial; mso-bidi-font-family: 'Times New Roman';"&gt;Matriculation:&lt;/span&gt;&lt;/strong&gt;&lt;span lang="EN-US" style="font-size: 9.5pt; line-height: 115%; font-family: Fontin; mso-fareast-font-family: Arial; mso-bidi-font-family: 'Times New Roman';"&gt;&lt;span style="mso-spacerun: yes;"&gt;&amp;nbsp; &lt;/span&gt;&lt;strong style="mso-bidi-font-weight: normal;"&gt;&lt;span style="mso-tab-count: 1;"&gt;&amp;nbsp;&amp;nbsp;&amp;nbsp;&amp;nbsp; &lt;/span&gt;&lt;/strong&gt;Awardee of the &lt;/span&gt;&lt;strong style="mso-bidi-font-weight: normal;"&gt;&lt;span lang="EN-US" style="font-size: 9.5pt; line-height: 115%; font-family: Fontin; mso-bidi-font-family: 'Times New Roman'; color: #1f1f1f; background: white;"&gt;National Means Cum-Merit Scholarship (NMMS) at ZPPH School&lt;/span&gt;&lt;/strong&gt;&lt;span lang="EN-US" style="font-size: 9.5pt; line-height: 115%; font-family: Fontin; mso-fareast-font-family: Arial; mso-bidi-font-family: 'Times New Roman'; mso-font-width: 99%;"&gt; (&lt;/span&gt;&lt;span lang="EN-US" style="font-size: 9.5pt; line-height: 115%; font-family: Fontin; mso-fareast-font-family: Arial; mso-bidi-font-family: 'Times New Roman';"&gt;2009&lt;span style="mso-font-width: 99%;"&gt;)&lt;/span&gt;&lt;/span&gt;&lt;/p&gt;</t>
  </si>
  <si>
    <t xml:space="preserve">SeismoStruct, SAP 2000, ETABS </t>
  </si>
  <si>
    <t>19-Feb-26 02:25 PM</t>
  </si>
  <si>
    <t>Prashant Prakash Chavan</t>
  </si>
  <si>
    <t>chavan25prashant@gmail.com</t>
  </si>
  <si>
    <t>25-Mar-1976</t>
  </si>
  <si>
    <t>English, Hindi,Marathi</t>
  </si>
  <si>
    <t>PRAKASH VASANT CHAVAN</t>
  </si>
  <si>
    <t>4504, 45th Floor, Tower 9 (LILY), Runwal Forest, LBS Marg, Bhandup West, Mumbai 400078</t>
  </si>
  <si>
    <t>Shivai Vidyamandir</t>
  </si>
  <si>
    <t>Mumbai, Maharashtra</t>
  </si>
  <si>
    <t>English, Maths, Science</t>
  </si>
  <si>
    <t>V. K. Menon College of Science</t>
  </si>
  <si>
    <t>Electronics Engineering</t>
  </si>
  <si>
    <t>Swami Vivekanand Engineering College (VESIT/Tulsi)</t>
  </si>
  <si>
    <t>Electronics,Computers</t>
  </si>
  <si>
    <t>Indira Gandhi National Open University</t>
  </si>
  <si>
    <t>IGNOU, Mumbai/Pune, Maharashtra</t>
  </si>
  <si>
    <t>Computer Applications, Software Engineering</t>
  </si>
  <si>
    <t>Bachelor Degree in Computer Applications (BCA)</t>
  </si>
  <si>
    <t>Indian Institute of Business Management &amp; Studies (IIBMS)</t>
  </si>
  <si>
    <t>Information Syste</t>
  </si>
  <si>
    <t>Executive MBA</t>
  </si>
  <si>
    <t>Sabarmati University (Calrox Teachers University)</t>
  </si>
  <si>
    <t>Ahmedabad, Gujrat</t>
  </si>
  <si>
    <t>&lt;p&gt;&lt;!-- [if gte mso 9]&gt;&lt;xml&gt;
 &lt;o:OfficeDocumentSettings&gt;
  &lt;o:RelyOnVML/&gt;
  &lt;o:AllowPNG/&gt;
 &lt;/o:OfficeDocumentSettings&gt;
&lt;/xml&gt;&lt;![endif]--&gt;&lt;!-- [if gte mso 9]&gt;&lt;xml&gt;
 &lt;w:WordDocument&gt;
  &lt;w:View&gt;Normal&lt;/w:View&gt;
  &lt;w:Zoom&gt;0&lt;/w:Zoom&gt;
  &lt;w:TrackMoves/&gt;
  &lt;w:Trac</t>
  </si>
  <si>
    <t>&lt;p&gt;&lt;!-- [if gte mso 9]&gt;&lt;xml&gt;
 &lt;o:OfficeDocumentSettings&gt;
  &lt;o:RelyOnVML/&gt;
  &lt;o:AllowPNG/&gt;
 &lt;/o:OfficeDocumentSettings&gt;
&lt;/xml&gt;&lt;![endif]--&gt;&lt;!-- [if gte mso 9]&gt;&lt;xml&gt;
 &lt;w:WordDocument&gt;
  &lt;w:View&gt;Normal&lt;/w:View&gt;
  &lt;w:Zoom&gt;0&lt;/w:Zoom&gt;
  &lt;w:TrackMoves/&gt;
  &lt;w:TrackFormatting/&gt;
  &lt;w:PunctuationKerning/&gt;
  &lt;w:ValidateAgainstSchemas/&gt;
  &lt;w:SaveIfXMLInvalid&gt;false&lt;/w:SaveIfXMLInvalid&gt;
  &lt;w:IgnoreMixedContent&gt;false&lt;/w:IgnoreMixedContent&gt;
  &lt;w:AlwaysShowPlaceholderText&gt;false&lt;/w:AlwaysShowPlaceholderText&gt;
  &lt;w:DoNotPromoteQF/&gt;
  &lt;w:LidThemeOther&gt;EN-IN&lt;/w:LidThemeOther&gt;
  &lt;w:LidThemeAsian&gt;X-NONE&lt;/w:LidThemeAsian&gt;
  &lt;w:LidThemeComplexScript&gt;X-NONE&lt;/w:LidThemeComplexScript&gt;
  &lt;w:Compatibility&gt;
   &lt;w:BreakWrappedTables/&gt;
   &lt;w:SnapToGridInCell/&gt;
   &lt;w:WrapTextWithPunct/&gt;
   &lt;w:UseAsianBreakRules/&gt;
   &lt;w:DontGrowAutofit/&gt;
   &lt;w:SplitPgBreakAndParaMark/&gt;
   &lt;w:EnableOpenTypeKerning/&gt;
   &lt;w:DontFlipMirrorIndents/&gt;
   &lt;w:OverrideTableStyleHps/&gt;
  &lt;/w:Compatibility&gt;
  &lt;w:DoNotOptimizeForBrowser/&gt;
  &lt;m:mathPr&gt;
   &lt;m:mathFont m:val="Cambria Math"/&gt;
   &lt;m:brkBin m:val="before"/&gt;
   &lt;m:brkBinSub m:val="&amp;#45;-"/&gt;
   &lt;m:smallFrac m:val="off"/&gt;
   &lt;m:dispDef/&gt;
   &lt;m:lMargin m:val="0"/&gt;
   &lt;m:rMargin m:val="0"/&gt;
   &lt;m:defJc m:val="centerGroup"/&gt;
   &lt;m:wrapIndent m:val="1440"/&gt;
   &lt;m:intLim m:val="subSup"/&gt;
   &lt;m:naryLim m:val="undOvr"/&gt;
  &lt;/m:mathPr&gt;&lt;/w:WordDocument&gt;
&lt;/xml&gt;&lt;![endif]--&gt;&lt;!-- [if gte mso 9]&gt;&lt;xml&gt;
 &lt;w:LatentStyles DefLockedState="false" DefUnhideWhenUsed="false"
  DefSemiHidden="false" DefQFormat="false" DefPriority="99"
  LatentStyleCount="376"&gt;
  &lt;w:LsdException Locked="false" Priority="0" QFormat="true" Name="Normal"/&gt;
  &lt;w:LsdException Locked="false" Priority="9" QFormat="true" Name="heading 1"/&gt;
  &lt;w:LsdException Locked="false" Priority="9" SemiHidden="true"
   UnhideWhenUsed="true" QFormat="true" Name="heading 2"/&gt;
  &lt;w:LsdException Locked="false" Priority="9" SemiHidden="true"
   UnhideWhenUsed="true" QFormat="true" Name="heading 3"/&gt;
  &lt;w:LsdException Locked="false" Priority="9" SemiHidden="true"
   UnhideWhenUsed="true" QFormat="true" Name="heading 4"/&gt;
  &lt;w:LsdException Locked="false" Priority="9" SemiHidden="true"
   UnhideWhenUsed="true" QFormat="true" Name="heading 5"/&gt;
  &lt;w:LsdException Locked="false" Priority="9" SemiHidden="true"
   UnhideWhenUsed="true" QFormat="true" Name="heading 6"/&gt;
  &lt;w:LsdException Locked="false" Priority="9" SemiHidden="true"
   UnhideWhenUsed="true" QFormat="true" Name="heading 7"/&gt;
  &lt;w:LsdException Locked="false" Priority="9" SemiHidden="true"
   UnhideWhenUsed="true" QFormat="true" Name="heading 8"/&gt;
  &lt;w:LsdException Locked="false" Priority="9" SemiHidden="true"
   UnhideWhenUsed="true" QFormat="true" Name="heading 9"/&gt;
  &lt;w:LsdException Locked="false" SemiHidden="true" UnhideWhenUsed="true"
   Name="index 1"/&gt;
  &lt;w:LsdException Locked="false" SemiHidden="true" UnhideWhenUsed="true"
   Name="index 2"/&gt;
  &lt;w:LsdException Locked="false" SemiHidden="true" UnhideWhenUsed="true"
   Name="index 3"/&gt;
  &lt;w:LsdException Locked="false" SemiHidden="true" UnhideWhenUsed="true"
   Name="index 4"/&gt;
  &lt;w:LsdException Locked="false" SemiHidden="true" UnhideWhenUsed="true"
   Name="index 5"/&gt;
  &lt;w:LsdException Locked="false" SemiHidden="true" UnhideWhenUsed="true"
   Name="index 6"/&gt;
  &lt;w:LsdException Locked="false" SemiHidden="true" UnhideWhenUsed="true"
   Name="index 7"/&gt;
  &lt;w:LsdException Locked="false" SemiHidden="true" UnhideWhenUsed="true"
   Name="index 8"/&gt;
  &lt;w:LsdException Locked="false" SemiHidden="true" UnhideWhenUsed="true"
   Name="index 9"/&gt;
  &lt;w:LsdException Locked="false" Priority="39" SemiHidden="true"
   UnhideWhenUsed="true" Name="toc 1"/&gt;
  &lt;w:LsdException Locked="false" Priority="39" SemiHidden="true"
   UnhideWhenUsed="true" Name="toc 2"/&gt;
  &lt;w:LsdException Locked="false" Priority="39" SemiHidden="true"
   UnhideWhenUsed="true" Name="toc 3"/&gt;
  &lt;w:LsdException Locked="false" Priority="39" SemiHidden="true"
   UnhideWhenUsed="true" Name="toc 4"/&gt;
  &lt;w:LsdException Locked="false" Priority="39" SemiHidden="true"
   UnhideWhenUsed="true" Name="toc 5"/&gt;
  &lt;w:LsdException Locked="false" Priority="39" SemiHidden="true"
   UnhideWhenUsed="true" Name="toc 6"/&gt;
  &lt;w:LsdException Locked="false" Priority="39" SemiHidden="true"
   UnhideWhenUsed="true" Name="toc 7"/&gt;
  &lt;w:LsdException Locked="false" Priority="39" SemiHidden="true"
   UnhideWhenUsed="true" Name="toc 8"/&gt;
  &lt;w:LsdException Locked="false" Priority="39" SemiHidden="true"
   UnhideWhenUsed="true" Name="toc 9"/&gt;
  &lt;w:LsdException Locked="false" SemiHidden="true" UnhideWhenUsed="true"
   Name="Normal Indent"/&gt;
  &lt;w:LsdException Locked="false" SemiHidden="true" UnhideWhenUsed="true"
   Name="footnote text"/&gt;
  &lt;w:LsdException Locked="false" SemiHidden="true" UnhideWhenUsed="true"
   Name="annotation text"/&gt;
  &lt;w:LsdException Locked="false" SemiHidden="true" UnhideWhenUsed="true"
   Name="header"/&gt;
  &lt;w:LsdException Locked="false" SemiHidden="true" UnhideWhenUsed="true"
   Name="footer"/&gt;
  &lt;w:LsdException Locked="false" SemiHidden="true" UnhideWhenUsed="true"
   Name="index heading"/&gt;
  &lt;w:LsdException Locked="false" Priority="35" SemiHidden="true"
   UnhideWhenUsed="true" QFormat="true" Name="caption"/&gt;
  &lt;w:LsdException Locked="false" SemiHidden="true" UnhideWhenUsed="true"
   Name="table of figures"/&gt;
  &lt;w:LsdException Locked="false" SemiHidden="true" UnhideWhenUsed="true"
   Name="envelope address"/&gt;
  &lt;w:LsdException Locked="false" SemiHidden="true" UnhideWhenUsed="true"
   Name="envelope return"/&gt;
  &lt;w:LsdException Locked="false" SemiHidden="true" UnhideWhenUsed="true"
   Name="footnote reference"/&gt;
  &lt;w:LsdException Locked="false" SemiHidden="true" UnhideWhenUsed="true"
   Name="annotation reference"/&gt;
  &lt;w:LsdException Locked="false" SemiHidden="true" UnhideWhenUsed="true"
   Name="line number"/&gt;
  &lt;w:LsdException Locked="false" SemiHidden="true" UnhideWhenUsed="true"
   Name="page number"/&gt;
  &lt;w:LsdException Locked="false" SemiHidden="true" UnhideWhenUsed="true"
   Name="endnote reference"/&gt;
  &lt;w:LsdException Locked="false" SemiHidden="true" UnhideWhenUsed="true"
   Name="endnote text"/&gt;
  &lt;w:LsdException Locked="false" SemiHidden="true" UnhideWhenUsed="true"
   Name="table of authorities"/&gt;
  &lt;w:LsdException Locked="false" SemiHidden="true" UnhideWhenUsed="true"
   Name="macro"/&gt;
  &lt;w:LsdException Locked="false" SemiHidden="true" UnhideWhenUsed="true"
   Name="toa heading"/&gt;
  &lt;w:LsdException Locked="false" SemiHidden="true" UnhideWhenUsed="true"
   Name="List"/&gt;
  &lt;w:LsdException Locked="false" SemiHidden="true" UnhideWhenUsed="true"
   Name="List Bullet"/&gt;
  &lt;w:LsdException Locked="false" SemiHidden="true" UnhideWhenUsed="true"
   Name="List Number"/&gt;
  &lt;w:LsdException Locked="false" SemiHidden="true" UnhideWhenUsed="true"
   Name="List 2"/&gt;
  &lt;w:LsdException Locked="false" SemiHidden="true" UnhideWhenUsed="true"
   Name="List 3"/&gt;
  &lt;w:LsdException Locked="false" SemiHidden="true" UnhideWhenUsed="true"
   Name="List 4"/&gt;
  &lt;w:LsdException Locked="false" SemiHidden="true" UnhideWhenUsed="true"
   Name="List 5"/&gt;
  &lt;w:LsdException Locked="false" SemiHidden="true" UnhideWhenUsed="true"
   Name="List Bullet 2"/&gt;
  &lt;w:LsdException Locked="false" SemiHidden="true" UnhideWhenUsed="true"
   Name="List Bullet 3"/&gt;
  &lt;w:LsdException Locked="false" SemiHidden="true" UnhideWhenUsed="true"
   Name="List Bullet 4"/&gt;
  &lt;w:LsdException Locked="false" SemiHidden="true" UnhideWhenUsed="true"
   Name="List Bullet 5"/&gt;
  &lt;w:LsdException Locked="false" SemiHidden="true" UnhideWhenUsed="true"
   Name="List Number 2"/&gt;
  &lt;w:LsdException Locked="false" SemiHidden="true" UnhideWhenUsed="true"
   Name="List Number 3"/&gt;
  &lt;w:LsdException Locked="false" SemiHidden="true" UnhideWhenUsed="true"
   Name="List Number 4"/&gt;
  &lt;w:LsdException Locked="false" SemiHidden="true" UnhideWhenUsed="true"
   Name="List Number 5"/&gt;
  &lt;w:LsdException Locked="false" Priority="10" QFormat="true" Name="Title"/&gt;
  &lt;w:LsdException Locked="false" SemiHidden="true" UnhideWhenUsed="true"
   Name="Closing"/&gt;
  &lt;w:LsdException Locked="false" SemiHidden="true" UnhideWhenUsed="true"
   Name="Signature"/&gt;
  &lt;w:LsdException Locked="false" Priority="1" SemiHidden="true"
   UnhideWhenUsed="true" Name="Default Paragraph Font"/&gt;
  &lt;w:LsdException Locked="false" Priority="1" SemiHidden="true"
   UnhideWhenUsed="true" QFormat="true" Name="Body Text"/&gt;
  &lt;w:LsdException Locked="false" SemiHidden="true" UnhideWhenUsed="true"
   Name="Body Text Indent"/&gt;
  &lt;w:LsdException Locked="false" SemiHidden="true" UnhideWhenUsed="true"
   Name="List Continue"/&gt;
  &lt;w:LsdException Locked="false" SemiHidden="true" UnhideWhenUsed="true"
   Name="List Continue 2"/&gt;
  &lt;w:LsdException Locked="false" SemiHidden="true" UnhideWhenUsed="true"
   Name="List Continue 3"/&gt;
  &lt;w:LsdException Locked="false" SemiHidden="true" UnhideWhenUsed="true"
   Name="List Continue 4"/&gt;
  &lt;w:LsdException Locked="false" SemiHidden="true" UnhideWhenUsed="true"
   Name="List Continue 5"/&gt;
  &lt;w:LsdException Locked="false" SemiHidden="true" UnhideWhenUsed="true"
   Name="Message Header"/&gt;
  &lt;w:LsdException Locked="false" Priority="11" QFormat="true" Name="Subtitle"/&gt;
  &lt;w:LsdException Locked="false" SemiHidden="true" UnhideWhenUsed="true"
   Name="Salutation"/&gt;
  &lt;w:LsdException Locked="false" SemiHidden="true" UnhideWhenUsed="true"
   Name="Date"/&gt;
  &lt;w:LsdException Locked="false" SemiHidden="true" UnhideWhenUsed="true"
   Name="Body Text First Indent"/&gt;
  &lt;w:LsdException Locked="false" SemiHidden="true" UnhideWhenUsed="true"
   Name="Body Text First Indent 2"/&gt;
  &lt;w:LsdException Locked="false" SemiHidden="true" UnhideWhenUsed="true"
   Name="Note Heading"/&gt;
  &lt;w:LsdException Locked="false" SemiHidden="true" UnhideWhenUsed="true"
   Name="Body Text 2"/&gt;
  &lt;w:LsdException Locked="false" SemiHidden="true" UnhideWhenUsed="true"
   Name="Body Text 3"/&gt;
  &lt;w:LsdException Locked="false" SemiHidden="true" UnhideWhenUsed="true"
   Name="Body Text Indent 2"/&gt;
  &lt;w:LsdException Locked="false" SemiHidden="true" UnhideWhenUsed="true"
   Name="Body Text Indent 3"/&gt;
  &lt;w:LsdException Locked="false" SemiHidden="true" UnhideWhenUsed="true"
   Name="Block Text"/&gt;
  &lt;w:LsdException Locked="false" SemiHidden="true" UnhideWhenUsed="true"
   Name="Hyperlink"/&gt;
  &lt;w:LsdException Locked="false" SemiHidden="true" UnhideWhenUsed="true"
   Name="FollowedHyperlink"/&gt;
  &lt;w:LsdException Locked="false" Priority="22" QFormat="true" Name="Strong"/&gt;
  &lt;w:LsdException Locked="false" Priority="20" QFormat="true" Name="Emphasis"/&gt;
  &lt;w:LsdException Locked="false" SemiHidden="true" UnhideWhenUsed="true"
   Name="Document Map"/&gt;
  &lt;w:LsdException Locked="false" SemiHidden="true" UnhideWhenUsed="true"
   Name="Plain Text"/&gt;
  &lt;w:LsdException Locked="false" SemiHidden="true" UnhideWhenUsed="true"
   Name="E-mail Signature"/&gt;
  &lt;w:LsdException Locked="false" SemiHidden="true" UnhideWhenUsed="true"
   Name="HTML Top of Form"/&gt;
  &lt;w:LsdException Locked="false" SemiHidden="true" UnhideWhenUsed="true"
   Name="HTML Bottom of Form"/&gt;
  &lt;w:LsdException Locked="false" SemiHidden="true" UnhideWhenUsed="true"
   Name="Normal (Web)"/&gt;
  &lt;w:LsdException Locked="false" SemiHidden="true" UnhideWhenUsed="true"
   Name="HTML Acronym"/&gt;
  &lt;w:LsdException Locked="false" SemiHidden="true" UnhideWhenUsed="true"
   Name="HTML Address"/&gt;
  &lt;w:LsdException Locked="false" SemiHidden="true" UnhideWhenUsed="true"
   Name="HTML Cite"/&gt;
  &lt;w:LsdException Locked="false" SemiHidden="true" UnhideWhenUsed="true"
   Name="HTML Code"/&gt;
  &lt;w:LsdException Locked="false" SemiHidden="true" UnhideWhenUsed="true"
   Name="HTML Definition"/&gt;
  &lt;w:LsdException Locked="false" SemiHidden="true" UnhideWhenUsed="true"
   Name="HTML Keyboard"/&gt;
  &lt;w:LsdException Locked="false" SemiHidden="true" UnhideWhenUsed="true"
   Name="HTML Preformatted"/&gt;
  &lt;w:LsdException Locked="false" SemiHidden="true" UnhideWhenUsed="true"
   Name="HTML Sample"/&gt;
  &lt;w:LsdException Locked="false" SemiHidden="true" UnhideWhenUsed="true"
   Name="HTML Typewriter"/&gt;
  &lt;w:LsdException Locked="false" SemiHidden="true" UnhideWhenUsed="true"
   Name="HTML Variable"/&gt;
  &lt;w:LsdException Locked="false" SemiHidden="true" UnhideWhenUsed="true"
   Name="Normal Table"/&gt;
  &lt;w:LsdException Locked="false" SemiHidden="true" UnhideWhenUsed="true"
   Name="annotation subject"/&gt;
  &lt;w:LsdException Locked="false" SemiHidden="true" UnhideWhenUsed="true"
   Name="No List"/&gt;
  &lt;w:LsdException Locked="false" SemiHidden="true" UnhideWhenUsed="true"
   Name="Outline List 1"/&gt;
  &lt;w:LsdException Locked="false" SemiHidden="true" UnhideWhenUsed="true"
   Name="Outline List 2"/&gt;
  &lt;w:LsdException Locked="false" SemiHidden="true" UnhideWhenUsed="true"
   Name="Outline List 3"/&gt;
  &lt;w:LsdException Locked="false" SemiHidden="true" UnhideWhenUsed="true"
   Name="Table Simple 1"/&gt;
  &lt;w:LsdException Locked="false" SemiHidden="true" UnhideWhenUsed="true"
   Name="Table Simple 2"/&gt;
  &lt;w:LsdException Locked="false" SemiHidden="true" UnhideWhenUsed="true"
   Name="Table Simple 3"/&gt;
  &lt;w:LsdException Locked="false" SemiHidden="true" UnhideWhenUsed="true"
   Name="Table Classic 1"/&gt;
  &lt;w:LsdException Locked="false" SemiHidden="true" UnhideWhenUsed="true"
   Name="Table Classic 2"/&gt;
  &lt;w:LsdException Locked="false" SemiHidden="true" UnhideWhenUsed="true"
   Name="Table Classic 3"/&gt;
  &lt;w:LsdException Locked="false" SemiHidden="true" UnhideWhenUsed="true"
   Name="Table Classic 4"/&gt;
  &lt;w:LsdException Locked="false" SemiHidden="true" UnhideWhenUsed="true"
   Name="Table Colorful 1"/&gt;
  &lt;w:LsdException Locked="false" SemiHidden="true" UnhideWhenUsed="true"
   Name="Table Colorful 2"/&gt;
  &lt;w:LsdException Locked="false" SemiHidden="true" UnhideWhenUsed="true"
   Name="Table Colorful 3"/&gt;
  &lt;w:LsdException Locked="false" SemiHidden="true" UnhideWhenUsed="true"
   Name="Table Columns 1"/&gt;
  &lt;w:LsdException Locked="false" SemiHidden="true" UnhideWhenUsed="true"
   Name="Table Columns 2"/&gt;
  &lt;w:LsdException Locked="false" SemiHidden="true" UnhideWhenUsed="true"
   Name="Table Columns 3"/&gt;
  &lt;w:LsdException Locked="false" SemiHidden="true" UnhideWhenUsed="true"
   Name="Table Columns 4"/&gt;
  &lt;w:LsdException Locked="false" SemiHidden="true" UnhideWhenUsed="true"
   Name="Table Columns 5"/&gt;
  &lt;w:LsdException Locked="false" SemiHidden="true" UnhideWhenUsed="true"
   Name="Table Grid 1"/&gt;
  &lt;w:LsdException Locked="false" SemiHidden="true" UnhideWhenUsed="true"
   Name="Table Grid 2"/&gt;
  &lt;w:LsdException Locked="false" SemiHidden="true" UnhideWhenUsed="true"
   Name="Table Grid 3"/&gt;
  &lt;w:LsdException Locked="false" SemiHidden="true" UnhideWhenUsed="true"
   Name="Table Grid 4"/&gt;
  &lt;w:LsdException Locked="false" SemiHidden="true" UnhideWhenUsed="true"
   Name="Table Grid 5"/&gt;
  &lt;w:LsdException Locked="false" SemiHidden="true" UnhideWhenUsed="true"
   Name="Table Grid 6"/&gt;
  &lt;w:LsdException Locked="false" SemiHidden="true" UnhideWhenUsed="true"
   Name="Table Grid 7"/&gt;
  &lt;w:LsdException Locked="false" SemiHidden="true" UnhideWhenUsed="true"
   Name="Table Grid 8"/&gt;
  &lt;w:LsdException Locked="false" SemiHidden="true" UnhideWhenUsed="true"
   Name="Table List 1"/&gt;
  &lt;w:LsdException Locked="false" SemiHidden="true" UnhideWhenUsed="true"
   Name="Table List 2"/&gt;
  &lt;w:LsdException Locked="false" SemiHidden="true" UnhideWhenUsed="true"
   Name="Table List 3"/&gt;
  &lt;w:LsdException Locked="false" SemiHidden="true" UnhideWhenUsed="true"
   Name="Table List 4"/&gt;
  &lt;w:LsdException Locked="false" SemiHidden="true" UnhideWhenUsed="true"
   Name="Table List 5"/&gt;
  &lt;w:LsdException Locked="false" SemiHidden="true" UnhideWhenUsed="true"
   Name="Table List 6"/&gt;
  &lt;w:LsdException Locked="false" SemiHidden="true" UnhideWhenUsed="true"
   Name="Table List 7"/&gt;
  &lt;w:LsdException Locked="false" SemiHidden="true" UnhideWhenUsed="true"
   Name="Table List 8"/&gt;
  &lt;w:LsdException Locked="false" SemiHidden="true" UnhideWhenUsed="true"
   Name="Table 3D effects 1"/&gt;
  &lt;w:LsdException Locked="false" SemiHidden="true" UnhideWhenUsed="true"
   Name="Table 3D effects 2"/&gt;
  &lt;w:LsdException Locked="false" SemiHidden="true" UnhideWhenUsed="true"
   Name="Table 3D effects 3"/&gt;
  &lt;w:LsdException Locked="false" SemiHidden="true" UnhideWhenUsed="true"
   Name="Table Contemporary"/&gt;
  &lt;w:LsdException Locked="false" SemiHidden="true" UnhideWhenUsed="true"
   Name="Table Elegant"/&gt;
  &lt;w:LsdException Locked="false" SemiHidden="true" UnhideWhenUsed="true"
   Name="Table Professional"/&gt;
  &lt;w:LsdException Locked="false" SemiHidden="true" UnhideWhenUsed="true"
   Name="Table Subtle 1"/&gt;
  &lt;w:LsdException Locked="false" SemiHidden="true" UnhideWhenUsed="true"
   Name="Table Subtle 2"/&gt;
  &lt;w:LsdException Locked="false" SemiHidden="true" UnhideWhenUsed="true"
   Name="Table Web 1"/&gt;
  &lt;w:LsdException Locked="false" SemiHidden="true" UnhideWhenUsed="true"
   Name="Table Web 2"/&gt;
  &lt;w:LsdException Locked="false" SemiHidden="true" UnhideWhenUsed="true"
   Name="Table Web 3"/&gt;
  &lt;w:LsdException Locked="false" SemiHidden="true" UnhideWhenUsed="true"
   Name="Balloon Text"/&gt;
  &lt;w:LsdException Locked="false" Priority="39" Name="Table Grid"/&gt;
  &lt;w:LsdException Locked="false" SemiHidden="true" UnhideWhenUsed="true"
   Name="Table Theme"/&gt;
  &lt;w:LsdException Locked="false" SemiHidden="true" Name="Placeholder Text"/&gt;
  &lt;w:LsdException Locked="false" Priority="1" QFormat="true" Name="No Spacing"/&gt;
  &lt;w:LsdException Locked="false" Priority="60" Name="Light Shading"/&gt;
  &lt;w:LsdException Locked="false" Priority="61" Name="Light List"/&gt;
  &lt;w:LsdException Locked="false" Priority="62" Name="Light Grid"/&gt;
  &lt;w:LsdException Locked="false" Priority="63" Name="Medium Shading 1"/&gt;
  &lt;w:LsdException Locked="false" Priority="64" Name="Medium Shading 2"/&gt;
  &lt;w:LsdException Locked="false" Priority="65" Name="Medium List 1"/&gt;
  &lt;w:LsdException Locked="false" Priority="66" Name="Medium List 2"/&gt;
  &lt;w:LsdException Locked="false" Priority="67" Name="Medium Grid 1"/&gt;
  &lt;w:LsdException Locked="false" Priority="68" Name="Medium Grid 2"/&gt;
  &lt;w:LsdException Locked="false" Priority="69" Name="Medium Grid 3"/&gt;
  &lt;w:LsdException Locked="false" Priority="70" Name="Dark List"/&gt;
  &lt;w:LsdException Locked="false" Priority="71" Name="Colorful Shading"/&gt;
  &lt;w:LsdException Locked="false" Priority="72" Name="Colorful List"/&gt;
  &lt;w:LsdException Locked="false" Priority="73" Name="Colorful Grid"/&gt;
  &lt;w:LsdException Locked="false" Priority="60" Name="Light Shading Accent 1"/&gt;
  &lt;w:LsdException Locked="false" Priority="61" Name="Light List Accent 1"/&gt;
  &lt;w:LsdException Locked="false" Priority="62" Name="Light Grid Accent 1"/&gt;
  &lt;w:LsdException Locked="false" Priority="63" Name="Medium Shading 1 Accent 1"/&gt;
  &lt;w:LsdException Locked="false" Priority="64" Name="Medium Shading 2 Accent 1"/&gt;
  &lt;w:LsdException Locked="false" Priority="65" Name="Medium List 1 Accent 1"/&gt;
  &lt;w:LsdException Locked="false" SemiHidden="true" Name="Revision"/&gt;
  &lt;w:LsdException Locked="false" Priority="1" QFormat="true"
   Name="List Paragraph"/&gt;
  &lt;w:LsdException Locked="false" Priority="29" QFormat="true" Name="Quote"/&gt;
  &lt;w:LsdException Locked="false" Priority="30" QFormat="true"
   Name="Intense Quote"/&gt;
  &lt;w:LsdException Locked="false" Priority="66" Name="Medium List 2 Accent 1"/&gt;
  &lt;w:LsdException Locked="false" Priority="67" Name="Medium Grid 1 Accent 1"/&gt;
  &lt;w:LsdException Locked="false" Priority="68" Name="Medium Grid 2 Accent 1"/&gt;
  &lt;w:LsdException Locked="false" Priority="69" Name="Medium Grid 3 Accent 1"/&gt;
  &lt;w:LsdException Locked="false" Priority="70" Name="Dark List Accent 1"/&gt;
  &lt;w:LsdException Locked="false" Priority="71" Name="Colorful Shading Accent 1"/&gt;
  &lt;w:LsdException Locked="false" Priority="72" Name="Colorful List Accent 1"/&gt;
  &lt;w:LsdException Locked="false" Priority="73" Name="Colorful Grid Accent 1"/&gt;
  &lt;w:LsdException Locked="false" Priority="60" Name="Light Shading Accent 2"/&gt;
  &lt;w:LsdException Locked="false" Priority="61" Name="Light List Accent 2"/&gt;
  &lt;w:LsdException Locked="false" Priority="62" Name="Light Grid Accent 2"/&gt;
  &lt;w:LsdException Locked="false" Priority="63" Name="Medium Shading 1 Accent 2"/&gt;
  &lt;w:LsdException Locked="false" Priority="64" Name="Medium Shading 2 Accent 2"/&gt;
  &lt;w:LsdException Locked="false" Priority="65" Name="Medium List 1 Accent 2"/&gt;
  &lt;w:LsdException Locked="false" Priority="66" Name="Medium List 2 Accent 2"/&gt;
  &lt;w:LsdException Locked="false" Priority="67" Name="Medium Grid 1 Accent 2"/&gt;
  &lt;w:LsdException Locked="false" Priority="68" Name="Medium Grid 2 Accent 2"/&gt;
  &lt;w:LsdException Locked="false" Priority="69" Name="Medium Grid 3 Accent 2"/&gt;
  &lt;w:LsdException Locked="false" Priority="70" Name="Dark List Accent 2"/&gt;
  &lt;w:LsdException Locked="false" Priority="71" Name="Colorful Shading Accent 2"/&gt;
  &lt;w:LsdException Locked="false" Priority="72" Name="Colorful List Accent 2"/&gt;
  &lt;w:LsdException Locked="false" Priority="73" Name="Colorful Grid Accent 2"/&gt;
  &lt;w:LsdException Locked="false" Priority="60" Name="Light Shading Accent 3"/&gt;
  &lt;w:LsdException Locked="false" Priority="61" Name="Light List Accent 3"/&gt;
  &lt;w:LsdException Locked="false" Priority="62" Name="Light Grid Accent 3"/&gt;
  &lt;w:LsdException Locked="false" Priority="63" Name="Medium Shading 1 Accent 3"/&gt;
  &lt;w:LsdException Locked="false" Priority="64" Name="Medium Shading 2 Accent 3"/&gt;
  &lt;w:LsdException Locked="false" Priority="65" Name="Medium List 1 Accent 3"/&gt;
  &lt;w:LsdException Locked="false" Priority="66" Name="Medium List 2 Accent 3"/&gt;
  &lt;w:LsdException Locked="false" Priority="67" Name="Medium Grid 1 Accent 3"/&gt;
  &lt;w:LsdException Locked="false" Priority="68" Name="Medium Grid 2 Accent 3"/&gt;
  &lt;w:LsdException Locked="false" Priority="69" Name="Medium Grid 3 Accent 3"/&gt;
  &lt;w:LsdException Locked="false" Priority="70" Name="Dark List Accent 3"/&gt;
  &lt;w:LsdException Locked="false" Priority="71" Name="Colorful Shading Accent 3"/&gt;
  &lt;w:LsdException Locked="false" Priority="72" Name="Colorful List Accent 3"/&gt;
  &lt;w:LsdException Locked="false" Priority="73" Name="Colorful Grid Accent 3"/&gt;
  &lt;w:LsdException Locked="false" Priority="60" Name="Light Shading Accent 4"/&gt;
  &lt;w:LsdException Locked="false" Priority="61" Name="Light List Accent 4"/&gt;
  &lt;w:LsdException Locked="false" Priority="62" Name="Light Grid Accent 4"/&gt;
  &lt;w:LsdException Locked="false" Priority="63" Name="Medium Shading 1 Accent 4"/&gt;
  &lt;w:LsdException Locked="false" Priority="64" Name="Medium Shading 2 Accent 4"/&gt;
  &lt;w:LsdException Locked="false" Priority="65" Name="Medium List 1 Accent 4"/&gt;
  &lt;w:LsdException Locked="false" Priority="66" Name="Medium List 2 Accent 4"/&gt;
  &lt;w:LsdException Locked="false" Priority="67" Name="Medium Grid 1 Accent 4"/&gt;
  &lt;w:LsdException Locked="false" Priority="68" Name="Medium Grid 2 Accent 4"/&gt;
  &lt;w:LsdException Locked="false" Priority="69" Name="Medium Grid 3 Accent 4"/&gt;
  &lt;w:LsdException Locked="false" Priority="70" Name="Dark List Accent 4"/&gt;
  &lt;w:LsdException Locked="false" Priority="71" Name="Colorful Shading Accent 4"/&gt;
  &lt;w:LsdException Locked="false" Priority="72" Name="Colorful List Accent 4"/&gt;
  &lt;w:LsdException Locked="false" Priority="73" Name="Colorful Grid Accent 4"/&gt;
  &lt;w:LsdException Locked="false" Priority="60" Name="Light Shading Accent 5"/&gt;
  &lt;w:LsdException Locked="false" Priority="61" Name="Light List Accent 5"/&gt;
  &lt;w:LsdException Locked="false" Priority="62" Name="Light Grid Accent 5"/&gt;
  &lt;w:LsdException Locked="false" Priority="63" Name="Medium Shading 1 Accent 5"/&gt;
  &lt;w:LsdException Locked="false" Priority="64" Name="Medium Shading 2 Accent 5"/&gt;
  &lt;w:LsdException Locked="false" Priority="65" Name="Medium List 1 Accent 5"/&gt;
  &lt;w:LsdException Locked="false" Priority="66" Name="Medium List 2 Accent 5"/&gt;
  &lt;w:LsdException Locked="false" Priority="67" Name="Medium Grid 1 Accent 5"/&gt;
  &lt;w:LsdException Locked="false" Priority="68" Name="Medium Grid 2 Accent 5"/&gt;
  &lt;w:LsdException Locked="false" Priority="69" Name="Medium Grid 3 Accent 5"/&gt;
  &lt;w:LsdException Locked="false" Priority="70" Name="Dark List Accent 5"/&gt;
  &lt;w:LsdException Locked="false" Priority="71" Name="Colorful Shading Accent 5"/&gt;
  &lt;w:LsdException Locked="false" Priority="72" Name="Colorful List Accent 5"/&gt;
  &lt;w:LsdException Locked="false" Priority="73" Name="Colorful Grid Accent 5"/&gt;
  &lt;w:LsdException Locked="false" Priority="60" Name="Light Shading Accent 6"/&gt;
  &lt;w:LsdException Locked="false" Priority="61" Name="Light List Accent 6"/&gt;
  &lt;w:LsdException Locked="false" Priority="62" Name="Light Grid Accent 6"/&gt;
  &lt;w:LsdException Locked="false" Priority="63" Name="Medium Shading 1 Accent 6"/&gt;
  &lt;w:LsdException Locked="false" Priority="64" Name="Medium Shading 2 Accent 6"/&gt;
  &lt;w:LsdException Locked="false" Priority="65" Name="Medium List 1 Accent 6"/&gt;
  &lt;w:LsdException Locked="false" Priority="66" Name="Medium List 2 Accent 6"/&gt;
  &lt;w:LsdException Locked="false" Priority="67" Name="Medium Grid 1 Accent 6"/&gt;
  &lt;w:LsdException Locked="false" Priority="68" Name="Medium Grid 2 Accent 6"/&gt;
  &lt;w:LsdException Locked="false" Priority="69" Name="Medium Grid 3 Accent 6"/&gt;
  &lt;w:LsdException Locked="false" Priority="70" Name="Dark List Accent 6"/&gt;
  &lt;w:LsdException Locked="false" Priority="71" Name="Colorful Shading Accent 6"/&gt;
  &lt;w:LsdException Locked="false" Priority="72" Name="Colorful List Accent 6"/&gt;
  &lt;w:LsdException Locked="false" Priority="73" Name="Colorful Grid Accent 6"/&gt;
  &lt;w:LsdException Locked="false" Priority="19" QFormat="true"
   Name="Subtle Emphasis"/&gt;
  &lt;w:LsdException Locked="false" Priority="21" QFormat="true"
   Name="Intense Emphasis"/&gt;
  &lt;w:LsdException Locked="false" Priority="31" QFormat="true"
   Name="Subtle Reference"/&gt;
  &lt;w:LsdException Locked="false" Priority="32" QFormat="true"
   Name="Intense Reference"/&gt;
  &lt;w:LsdException Locked="false" Priority="33" QFormat="true" Name="Book Title"/&gt;
  &lt;w:LsdException Locked="false" Priority="37" SemiHidden="true"
   UnhideWhenUsed="true" Name="Bibliography"/&gt;
  &lt;w:LsdException Locked="false" Priority="39" SemiHidden="true"
   UnhideWhenUsed="true" QFormat="true" Name="TOC Heading"/&gt;
  &lt;w:LsdException Locked="false" Priority="41" Name="Plain Table 1"/&gt;
  &lt;w:LsdException Locked="false" Priority="42" Name="Plain Table 2"/&gt;
  &lt;w:LsdException Locked="false" Priority="43" Name="Plain Table 3"/&gt;
  &lt;w:LsdException Locked="false" Priority="44" Name="Plain Table 4"/&gt;
  &lt;w:LsdException Locked="false" Priority="45" Name="Plain Table 5"/&gt;
  &lt;w:LsdException Locked="false" Priority="40" Name="Grid Table Light"/&gt;
  &lt;w:LsdException Locked="false" Priority="46" Name="Grid Table 1 Light"/&gt;
  &lt;w:LsdException Locked="false" Priority="47" Name="Grid Table 2"/&gt;
  &lt;w:LsdException Locked="false" Priority="48" Name="Grid Table 3"/&gt;
  &lt;w:LsdException Locked="false" Priority="49" Name="Grid Table 4"/&gt;
  &lt;w:LsdException Locked="false" Priority="50" Name="Grid Table 5 Dark"/&gt;
  &lt;w:LsdException Locked="false" Priority="51" Name="Grid Table 6 Colorful"/&gt;
  &lt;w:LsdException Locked="false" Priority="52" Name="Grid Table 7 Colorful"/&gt;
  &lt;w:LsdException Locked="false" Priority="46"
   Name="Grid Table 1 Light Accent 1"/&gt;
  &lt;w:LsdException Locked="false" Priority="47" Name="Grid Table 2 Accent 1"/&gt;
  &lt;w:LsdException Locked="false" Priority="48" Name="Grid Table 3 Accent 1"/&gt;
  &lt;w:LsdException Locked="false" Priority="49" Name="Grid Table 4 Accent 1"/&gt;
  &lt;w:LsdException Locked="false" Priority="50" Name="Grid Table 5 Dark Accent 1"/&gt;
  &lt;w:LsdException Locked="false" Priority="51"
   Name="Grid Table 6 Colorful Accent 1"/&gt;
  &lt;w:LsdException Locked="false" Priority="52"
   Name="Grid Table 7 Colorful Accent 1"/&gt;
  &lt;w:LsdException Locked="false" Priority="46"
   Name="Grid Table 1 Light Accent 2"/&gt;
  &lt;w:LsdException Locked="false" Priority="47" Name="Grid Table 2 Accent 2"/&gt;
  &lt;w:LsdException Locked="false" Priority="48" Name="Grid Table 3 Accent 2"/&gt;
  &lt;w:LsdException Locked="false" Priority="49" Name="Grid Table 4 Accent 2"/&gt;
  &lt;w:LsdException Locked="false" Priority="50" Name="Grid Table 5 Dark Accent 2"/&gt;
  &lt;w:LsdException Locked="false" Priority="51"
   Name="Grid Table 6 Colorful Accent 2"/&gt;
  &lt;w:LsdException Locked="false" Priority="52"
   Name="Grid Table 7 Colorful Accent 2"/&gt;
  &lt;w:LsdException Locked="false" Priority="46"
   Name="Grid Table 1 Light Accent 3"/&gt;
  &lt;w:LsdException Locked="false" Priority="47" Name="Grid Table 2 Accent 3"/&gt;
  &lt;w:LsdException Locked="false" Priority="48" Name="Grid Table 3 Accent 3"/&gt;
  &lt;w:LsdException Locked="false" Priority="49" Name="Grid Table 4 Accent 3"/&gt;
  &lt;w:LsdException Locked="false" Priority="50" Name="Grid Table 5 Dark Accent 3"/&gt;
  &lt;w:LsdException Locked="false" Priority="51"
   Name="Grid Table 6 Colorful Accent 3"/&gt;
  &lt;w:LsdException Locked="false" Priority="52"
   Name="Grid Table 7 Colorful Accent 3"/&gt;
  &lt;w:LsdException Locked="false" Priority="46"
   Name="Grid Table 1 Light Accent 4"/&gt;
  &lt;w:LsdException Locked="false" Priority="47" Name="Grid Table 2 Accent 4"/&gt;
  &lt;w:LsdException Locked="false" Priority="48" Name="Grid Table 3 Accent 4"/&gt;
  &lt;w:LsdException Locked="false" Priority="49" Name="Grid Table 4 Accent 4"/&gt;
  &lt;w:LsdException Locked="false" Priority="50" Name="Grid Table 5 Dark Accent 4"/&gt;
  &lt;w:LsdException Locked="false" Priority="51"
   Name="Grid Table 6 Colorful Accent 4"/&gt;
  &lt;w:LsdException Locked="false" Priority="52"
   Name="Grid Table 7 Colorful Accent 4"/&gt;
  &lt;w:LsdException Locked="false" Priority="46"
   Name="Grid Table 1 Light Accent 5"/&gt;
  &lt;w:LsdException Locked="false" Priority="47" Name="Grid Table 2 Accent 5"/&gt;
  &lt;w:LsdException Locked="false" Priority="48" Name="Grid Table 3 Accent 5"/&gt;
  &lt;w:LsdException Locked="false" Priority="49" Name="Grid Table 4 Accent 5"/&gt;
  &lt;w:LsdException Locked="false" Priority="50" Name="Grid Table 5 Dark Accent 5"/&gt;
  &lt;w:LsdException Locked="false" Priority="51"
   Name="Grid Table 6 Colorful Accent 5"/&gt;
  &lt;w:LsdException Locked="false" Priority="52"
   Name="Grid Table 7 Colorful Accent 5"/&gt;
  &lt;w:LsdException Locked="false" Priority="46"
   Name="Grid Table 1 Light Accent 6"/&gt;
  &lt;w:LsdException Locked="false" Priority="47" Name="Grid Table 2 Accent 6"/&gt;
  &lt;w:LsdException Locked="false" Priority="48" Name="Grid Table 3 Accent 6"/&gt;
  &lt;w:LsdException Locked="false" Priority="49" Name="Grid Table 4 Accent 6"/&gt;
  &lt;w:LsdException Locked="false" Priority="50" Name="Grid Table 5 Dark Accent 6"/&gt;
  &lt;w:LsdException Locked="false" Priority="51"
   Name="Grid Table 6 Colorful Accent 6"/&gt;
  &lt;w:LsdException Locked="false" Priority="52"
   Name="Grid Table 7 Colorful Accent 6"/&gt;
  &lt;w:LsdException Locked="false" Priority="46" Name="List Table 1 Light"/&gt;
  &lt;w:LsdException Locked="false" Priority="47" Name="List Table 2"/&gt;
  &lt;w:LsdException Locked="false" Priority="48" Name="List Table 3"/&gt;
  &lt;w:LsdException Locked="false" Priority="49" Name="List Table 4"/&gt;
  &lt;w:LsdException Locked="false" Priority="50" Name="List Table 5 Dark"/&gt;
  &lt;w:LsdException Locked="false" Priority="51" Name="List Table 6 Colorful"/&gt;
  &lt;w:LsdException Locked="false" Priority="52" Name="List Table 7 Colorful"/&gt;
  &lt;w:LsdException Locked="false" Priority="46"
   Name="List Table 1 Light Accent 1"/&gt;
  &lt;w:LsdException Locked="false" Priority="47" Name="List Table 2 Accent 1"/&gt;
  &lt;w:LsdException Locked="false" Priority="48" Name="List Table 3 Accent 1"/&gt;
  &lt;w:LsdException Locked="false" Priority="49" Name="List Table 4 Accent 1"/&gt;
  &lt;w:LsdException Locked="false" Priority="50" Name="List Table 5 Dark Accent 1"/&gt;
  &lt;w:LsdException Locked="false" Priority="51"
   Name="List Table 6 Colorful Accent 1"/&gt;
  &lt;w:LsdException Locked="false" Priority="52"
   Name="List Table 7 Colorful Accent 1"/&gt;
  &lt;w:LsdException Locked="false" Priority="46"
   Name="List Table 1 Light Accent 2"/&gt;
  &lt;w:LsdException Locked="false" Priority="47" Name="List Table 2 Accent 2"/&gt;
  &lt;w:LsdException Locked="false" Priority="48" Name="List Table 3 Accent 2"/&gt;
  &lt;w:LsdException Locked="false" Priority="49" Name="List Table 4 Accent 2"/&gt;
  &lt;w:LsdException Locked="false" Priority="50" Name="List Table 5 Dark Accent 2"/&gt;
  &lt;w:LsdException Locked="false" Priority="51"
   Name="List Table 6 Colorful Accent 2"/&gt;
  &lt;w:LsdException Locked="false" Priority="52"
   Name="List Table 7 Colorful Accent 2"/&gt;
  &lt;w:LsdException Locked="false" Priority="46"
   Name="List Table 1 Light Accent 3"/&gt;
  &lt;w:LsdException Locked="false" Priority="47" Name="List Table 2 Accent 3"/&gt;
  &lt;w:LsdException Locked="false" Priority="48" Name="List Table 3 Accent 3"/&gt;
  &lt;w:LsdException Locked="false" Priority="49" Name="List Table 4 Accent 3"/&gt;
  &lt;w:LsdException Locked="false" Priority="50" Name="List Table 5 Dark Accent 3"/&gt;
  &lt;w:LsdException Locked="false" Priority="51"
   Name="List Table 6 Colorful Accent 3"/&gt;
  &lt;w:LsdException Locked="false" Priority="52"
   Name="List Table 7 Colorful Accent 3"/&gt;
  &lt;w:LsdException Locked="false" Priority="46"
   Name="List Table 1 Light Accent 4"/&gt;
  &lt;w:LsdException Locked="false" Priority="47" Name="List Table 2 Accent 4"/&gt;
  &lt;w:LsdExce</t>
  </si>
  <si>
    <t xml:space="preserve">Management: Delivery / Program / Project / Quality / Process Management, Customer Engagement, Innovation, Business Growth Leadership: Hiring, Annual Appraisal, Coaching &amp; Consulting, Training &amp; Development, Employee Retention &amp; Engagement Pre-Sales: POC, </t>
  </si>
  <si>
    <t>19-Feb-26 02:28 PM</t>
  </si>
  <si>
    <t>19-Feb-26 02:29 PM</t>
  </si>
  <si>
    <t>Ritika Singh</t>
  </si>
  <si>
    <t>ritika.singh@bitmpune.edu.in</t>
  </si>
  <si>
    <t>06-Mar-1987</t>
  </si>
  <si>
    <t>Pranay Sharma</t>
  </si>
  <si>
    <t>C-904, Sirocco Cyprus
Punawale</t>
  </si>
  <si>
    <t>New Way Sr. Secondary School</t>
  </si>
  <si>
    <t>CBSE -Lucknow/UP</t>
  </si>
  <si>
    <t>Jiwaji University</t>
  </si>
  <si>
    <t>Jiwaji University- Gwalior/ Maharashtra</t>
  </si>
  <si>
    <t>Integral University</t>
  </si>
  <si>
    <t>Integral University-Lucknow/Uttar Pradesh</t>
  </si>
  <si>
    <t>Biotechnology and Marketing</t>
  </si>
  <si>
    <t>Pacific University-Udaipur, Rajasthan</t>
  </si>
  <si>
    <t>&lt;p&gt;Over the past 10+ years, I have built a strong academic and research profile in Marketing. I hold a Ph.D. in Marketing and was a Gold Medalist with Honors in my MBA. I have published in SCOPUS-indexed national and international journals in areas such as consumer behavior, advertising, and influencer marketing. I launched a SWAYAM MOOC titled &lt;em data-start="408" data-end="425"&gt;AI in Marketing&lt;/em&gt;, which has enrolled over 8,000 learners. I single-handedly manage the entire Summer Internship process and maintain strong corporate connections. I have also led students in global-level case competitions, enhancing industry engagement and experiential learning exposure.&lt;/p&gt;</t>
  </si>
  <si>
    <t>Mohit Bisht</t>
  </si>
  <si>
    <t>mbisht@ce.iitr.ac.in</t>
  </si>
  <si>
    <t>08-Sep-1992</t>
  </si>
  <si>
    <t>Mangal Singh</t>
  </si>
  <si>
    <t>Room No. 220, First Floor 
Civil Engineering Department
IIT Roorkee
Uttarakhand 247667</t>
  </si>
  <si>
    <t>Nav Jeevan Academy</t>
  </si>
  <si>
    <t>CBSE West Delhi/Delhi</t>
  </si>
  <si>
    <t>Mathematics, Science,English,Hindi</t>
  </si>
  <si>
    <t>Indira Ideal School</t>
  </si>
  <si>
    <t>UNIVERSITY OF PETROLEUM &amp; ENERGY STUDIES</t>
  </si>
  <si>
    <t>School of Engineering-Dehradun/Uttarakhand</t>
  </si>
  <si>
    <t>Strength of Materials,Structural Analysis,Design of RCC structures,Fluid Mechanics,Soil Mechanics</t>
  </si>
  <si>
    <t>Gautam Buddha University</t>
  </si>
  <si>
    <t>School of Engineering-Greater Noida/UP</t>
  </si>
  <si>
    <t>FEM,Structural Dynamics,Theory of Plate and Shell,Earthquake resistant design of structures</t>
  </si>
  <si>
    <t>Structural Engineering - Dynamic loading</t>
  </si>
  <si>
    <t>Indian Institute of Technology Roorkee</t>
  </si>
  <si>
    <t>&lt;p&gt;Received funding from DORA for presenting work at international conference held at Perth-Australia.&lt;/p&gt;</t>
  </si>
  <si>
    <t>AutoCAD,MS Office,Abaqus,LS Dyna,Matlab</t>
  </si>
  <si>
    <t>19-Feb-26 02:32 PM</t>
  </si>
  <si>
    <t>Unnati Dinesh Khaire</t>
  </si>
  <si>
    <t>unnatikhaire14@gmail.com</t>
  </si>
  <si>
    <t>16-May-1999</t>
  </si>
  <si>
    <t>english hindi marathi</t>
  </si>
  <si>
    <t>dinesh khaire</t>
  </si>
  <si>
    <t>teli fail wani , district yavatmal , maharashtra</t>
  </si>
  <si>
    <t>unnati dinesh khaire</t>
  </si>
  <si>
    <t>wani</t>
  </si>
  <si>
    <t>math science</t>
  </si>
  <si>
    <t xml:space="preserve">wani </t>
  </si>
  <si>
    <t>math phy bio chemistry</t>
  </si>
  <si>
    <t>sant gadge baba amravati university</t>
  </si>
  <si>
    <t>lokmanya tilak mahavidyalaya wani</t>
  </si>
  <si>
    <t>maths,physics</t>
  </si>
  <si>
    <t>govt. vidarbh institute of science and humanities amravati</t>
  </si>
  <si>
    <t>mathematics</t>
  </si>
  <si>
    <t>MSc</t>
  </si>
  <si>
    <t>maths</t>
  </si>
  <si>
    <t>&lt;p&gt;maharashtra SET exam&lt;/p&gt;
&lt;p&gt;GATE exam&lt;/p&gt;</t>
  </si>
  <si>
    <t>MSCIT</t>
  </si>
  <si>
    <t>19-Feb-26 02:37 PM</t>
  </si>
  <si>
    <t>Hari Godara</t>
  </si>
  <si>
    <t>harivanshmla@gmail.com</t>
  </si>
  <si>
    <t>14-Nov-1997</t>
  </si>
  <si>
    <t>Navneet Godara</t>
  </si>
  <si>
    <t>645, VPO- Kirdhan, Fatehabad, Haryana 125053</t>
  </si>
  <si>
    <t>MDAV Senior Secondary School</t>
  </si>
  <si>
    <t>Social Studies,Mathematics,Science,English,Hindi</t>
  </si>
  <si>
    <t>SS Ji Boys' School</t>
  </si>
  <si>
    <t>Political Science,Geography,English,Hindi,Physical Education</t>
  </si>
  <si>
    <t>Post Graduate Diploma in International Law and Diplomacy</t>
  </si>
  <si>
    <t>Indian School of Indian Law</t>
  </si>
  <si>
    <t>International Law</t>
  </si>
  <si>
    <t>Hansraj College</t>
  </si>
  <si>
    <t>Economics,Human Resource Management,English,Hindi</t>
  </si>
  <si>
    <t>BA</t>
  </si>
  <si>
    <t>Political Science</t>
  </si>
  <si>
    <t>MA</t>
  </si>
  <si>
    <t>International Relations</t>
  </si>
  <si>
    <t>O P Jindal Global University</t>
  </si>
  <si>
    <t>&lt;p data-start="458" data-end="861"&gt;Hari Godara is a doctoral researcher in &lt;strong data-start="498" data-end="537"&gt;political ecology and hydropolitics&lt;/strong&gt;, specialising in &lt;strong data-start="555" data-end="652"&gt;transboundary water conflicts, dam-induced insecurity, and hydro-hegemony in the Global South&lt;/strong&gt;. His academic work combines &lt;strong data-start="681" data-end="743"&gt;critical theory with empirical and quantitative innovation&lt;/strong&gt;, contributing original frameworks for analysing infrastructural power, asymmetry, and securitisation in river basins.&lt;/p&gt;
&lt;h3 data-start="863" data-end="903"&gt;Research and Scholarly Contributions&lt;/h3&gt;
&lt;ul data-start="904" data-end="1956"&gt;
&lt;li data-start="904" data-end="1230"&gt;
&lt;p data-start="906" data-end="1230"&gt;Developed &lt;strong data-start="916" data-end="947"&gt;novel analytical frameworks&lt;/strong&gt; during doctoral research, including the &lt;strong data-start="988" data-end="1017"&gt;Triple Jeopardy Framework&lt;/strong&gt;, &lt;strong data-start="1019" data-end="1059"&gt;Structural Vulnerability Score (SVS)&lt;/strong&gt;, and &lt;strong data-start="1065" data-end="1114"&gt;Asymmetric Structural Dependency Index (ASDI)&lt;/strong&gt;, to systematically diagnose how large dams institutionalise hydro-hegemony, displacement, and development by proxy.&lt;/p&gt;
&lt;/li&gt;
&lt;li data-start="1231" data-end="1457"&gt;
&lt;p data-start="1233" data-end="1457"&gt;Advanced interdisciplinary research on the &lt;strong data-start="1276" data-end="1317"&gt;weaponisation of water infrastructure&lt;/strong&gt;, with a current focus on &lt;strong data-start="1343" data-end="1357"&gt;South Asia&lt;/strong&gt;, examining how securitisation transforms rivers and dams into instruments of sovereign performance.&lt;/p&gt;
&lt;/li&gt;
&lt;li data-start="1458" data-end="1775"&gt;
&lt;p data-start="1460" data-end="1562"&gt;Published peer-reviewed research in &lt;strong data-start="1496" data-end="1542"&gt;Scopus-indexed journals and edited volumes&lt;/strong&gt;, including work on:&lt;/p&gt;
&lt;ul data-start="1565" data-end="1775"&gt;
&lt;li data-start="1565" data-end="1633"&gt;
&lt;p data-start="1567" data-end="1633"&gt;hydro-political dynamics in the China&amp;ndash;India&amp;ndash;Pakistan tri-junction,&lt;/p&gt;
&lt;/li&gt;
&lt;li data-start="1636" data-end="1699"&gt;
&lt;p data-start="1638" data-end="1699"&gt;sovereignty and equity in global water governance frameworks,&lt;/p&gt;
&lt;/li&gt;
&lt;li data-start="1702" data-end="1775"&gt;
&lt;p data-start="1704" data-end="1775"&gt;non-Western perspectives on international law and state responsibility.&lt;/p&gt;
&lt;/li&gt;
&lt;/ul&gt;
&lt;/li&gt;
&lt;li data-start="1776" data-end="1956"&gt;
&lt;p data-start="1778" data-end="1956"&gt;Contributed chapters and articles indexed by the &lt;strong data-start="1827" data-end="1861"&gt;Parliamentary Library of India&lt;/strong&gt; as &lt;em data-start="1865" data-end="1910"&gt;Recent Literature of Parliamentary Interest&lt;/em&gt;, reflecting policy relevance beyond academia.&lt;/p&gt;
&lt;/li&gt;
&lt;/ul&gt;
&lt;h3 data-start="1958" data-end="1995"&gt;International Research Experience&lt;/h3&gt;
&lt;ul data-start="1996" data-end="2479"&gt;
&lt;li data-start="1996" data-end="2479"&gt;
&lt;p data-start="1998" data-end="2144"&gt;Selected as a &lt;strong data-start="2012" data-end="2063"&gt;Visiting Researcher at the University of Warsaw&lt;/strong&gt; under the &lt;em data-start="2074" data-end="2126"&gt;Inclusion of Talented Young Scientists in Research&lt;/em&gt; programme (2024).&lt;/p&gt;
&lt;ul data-start="2147" data-end="2479"&gt;
&lt;li data-start="2147" data-end="2343"&gt;
&lt;p data-start="2149" data-end="2343"&gt;Authored a policy brief on the &lt;strong data-start="2180" data-end="2265"&gt;human and ecological consequences of the Nova Kakhovka Dam destruction in Ukraine&lt;/strong&gt; under the supervision of Prof. Andrzej Szeptycki (Deputy Minister of Poland).&lt;/p&gt;
&lt;/li&gt;
&lt;li data-start="2346" data-end="2479"&gt;
&lt;p data-start="2348" data-end="2479"&gt;Conducted independent research on &lt;strong data-start="2382" data-end="2478"&gt;ecocide, hydro-landscape transformation, and civilian vulnerability in active conflict zones&lt;/strong&gt;.&lt;/p&gt;
&lt;/li&gt;
&lt;/ul&gt;
&lt;/li&gt;
&lt;/ul&gt;
&lt;h3 data-start="2481" data-end="2514"&gt;Teaching and Academic Service&lt;/h3&gt;
&lt;ul data-start="2515" data-end="3058"&gt;
&lt;li data-start="2515" data-end="2737"&gt;
&lt;p data-start="2517" data-end="2641"&gt;Served as &lt;strong data-start="2527" data-end="2546"&gt;Adjunct Faculty&lt;/strong&gt; at &lt;strong data-start="2550" data-end="2582"&gt;University of Delhi colleges&lt;/strong&gt; (Aditi College and DDU College), teaching core courses in:&lt;/p&gt;
&lt;ul data-start="2644" data-end="2737"&gt;
&lt;li data-start="2644" data-end="2663"&gt;
&lt;p data-start="2646" data-end="2663"&gt;Political Theory,&lt;/p&gt;
&lt;/li&gt;
&lt;li data-start="2666" data-end="2701"&gt;
&lt;p data-start="2668" data-end="2701"&gt;Ancient Indian Political Thought,&lt;/p&gt;
&lt;/li&gt;
&lt;li data-start="2704" data-end="2737"&gt;
&lt;p data-start="2706" data-end="2737"&gt;Democracy, Ethics, and Culture.&lt;/p&gt;
&lt;/li&gt;
&lt;/ul&gt;
&lt;/li&gt;
&lt;li data-start="2738" data-end="2881"&gt;
&lt;p data-start="2740" data-end="2881"&gt;Known for implementing &lt;strong data-start="2763" data-end="2814"&gt;student-centric, non-linear pedagogical methods&lt;/strong&gt; that integrate theory with lived political and social experiences.&lt;/p&gt;
&lt;/li&gt;
&lt;li data-start="2882" data-end="3058"&gt;
&lt;p data-start="2884" data-end="3058"&gt;Worked as &lt;strong data-start="2894" data-end="2916"&gt;Teaching Assistant&lt;/strong&gt; for a Master&amp;rsquo;s-level core course in &lt;strong data-start="2953" data-end="2975"&gt;Economic Diplomacy&lt;/strong&gt; at O.P. Jindal Global University under a former Indian Foreign Service ambassador.&lt;/p&gt;
&lt;/li&gt;
&lt;/ul&gt;
&lt;h3 data-start="3060" data-end="3107"&gt;Conferences, Panels, and Public Scholarship&lt;/h3&gt;
&lt;ul data-start="3108" data-end="3688"&gt;
&lt;li data-start="3108" data-end="3358"&gt;
&lt;p data-start="3110" data-end="3184"&gt;Presented peer-reviewed research at major international forums, including:&lt;/p&gt;
&lt;ul data-start="3187" data-end="3358"&gt;
&lt;li data-start="3187" data-end="3274"&gt;
&lt;p data-start="3189" data-end="3274"&gt;the &lt;strong data-start="3193" data-end="3243"&gt;Fourth World Congress of Environmental History&lt;/strong&gt; (University of Oulu, Finland),&lt;/p&gt;
&lt;/li&gt;
&lt;li data-start="3277" data-end="3358"&gt;
&lt;p data-start="3279" data-end="3358"&gt;conferences on river governance and environmental transformation in South Asia.&lt;/p&gt;
&lt;/li&gt;
&lt;/ul&gt;
&lt;/li&gt;
&lt;li data-start="3359" data-end="3552"&gt;
&lt;p data-start="3361" data-end="3552"&gt;Served as &lt;strong data-start="3371" data-end="3386"&gt;Panel Chair&lt;/strong&gt; at the &lt;strong data-start="3394" data-end="3436"&gt;Friedrich Nietzsche Society Conference&lt;/strong&gt; (&lt;em data-start="3438" data-end="3469"&gt;Nietzsche in the Anthropocene&lt;/em&gt;, Verona, Italy), reflecting interdisciplinary engagement beyond political science.&lt;/p&gt;
&lt;/li&gt;
&lt;li data-start="3553" data-end="3688"&gt;
&lt;p data-start="3555" data-end="3688"&gt;Published policy and opinion pieces in platforms such as &lt;em data-start="3612" data-end="3629"&gt;The Diplomatist&lt;/em&gt;, contributing to public discourse on South Asian politics.&lt;/p&gt;
&lt;/li&gt;
&lt;/ul&gt;
&lt;h3 data-start="3690" data-end="3731"&gt;Academic Distinctions and Fellowships&lt;/h3&gt;
&lt;p&gt;&amp;nbsp;&lt;/p&gt;
&lt;ul data-start="3732" data-end="4197"&gt;
&lt;li data-start="3732" data-end="3833"&gt;
&lt;p data-start="3734" data-end="3833"&gt;&lt;strong data-start="3734" data-end="3774"&gt;UGC Junior Research Fellowship (JRF)&lt;/strong&gt; in Political Science, &lt;strong data-start="3797" data-end="3825"&gt;All India Rank under 100&lt;/strong&gt; (2020).&lt;/p&gt;
&lt;/li&gt;
&lt;li data-start="3834" data-end="3914"&gt;
&lt;p data-start="3836" data-end="3914"&gt;&lt;strong data-start="3836" data-end="3875"&gt;UGC National Eligibility Test (NET)&lt;/strong&gt; qualified in Political Science (2019).&lt;/p&gt;
&lt;/li&gt;
&lt;li data-start="3915" data-end="4091"&gt;
&lt;p data-start="3917" data-end="4091"&gt;Selected for the &lt;strong data-start="3934" data-end="3982"&gt;University of Chicago Summer Scholar Program&lt;/strong&gt; (partial scholarship); waitlisted for the &lt;strong data-start="4025" data-end="4057"&gt;Obama Foundation Scholarship&lt;/strong&gt; (Harris School of Public Policy).&lt;/p&gt;
&lt;/li&gt;
&lt;li data-start="4092" data-end="4197"&gt;
&lt;p data-start="4094" data-end="4197"&gt;Achieved district-level academic distinction and national-level recognition during secondary education.&lt;/p&gt;
&lt;/li&gt;
&lt;/ul&gt;</t>
  </si>
  <si>
    <t>19-Feb-26 02:39 PM</t>
  </si>
  <si>
    <t>Tamal Mandal</t>
  </si>
  <si>
    <t>contact.tamal.mandal@gmail.com</t>
  </si>
  <si>
    <t>09-Feb-1998</t>
  </si>
  <si>
    <t>Subrata Mandal</t>
  </si>
  <si>
    <t>P-41/1, Satyen Roy Road, Behala, Kolkata, West Bengal, 700034</t>
  </si>
  <si>
    <t>D.A.V Public School</t>
  </si>
  <si>
    <t>Central State of Secondary Education</t>
  </si>
  <si>
    <t>English Communication,Communication Sanskrit,Mathematics,Science,Social Science,Foundations of IT</t>
  </si>
  <si>
    <t>English Core,Mathematics,Physics,Chemistry,Biology,Physical Education</t>
  </si>
  <si>
    <t>Calcutta University</t>
  </si>
  <si>
    <t>St. Xavier's College Kolkata</t>
  </si>
  <si>
    <t>Chemistry</t>
  </si>
  <si>
    <t>Narsee Monjee Institute of Management Studies</t>
  </si>
  <si>
    <t>Finance,Analytics</t>
  </si>
  <si>
    <t>Post Graduation Diploma of Management</t>
  </si>
  <si>
    <t>Finance and Accounting</t>
  </si>
  <si>
    <t>IMI Kolkata</t>
  </si>
  <si>
    <t xml:space="preserve">&lt;p&gt;1. Qualified as Assistant Professor in Management (including Business Administration Management/Marketing/Marketing Mgt./Industrial Relations &amp;amp; Personnel Management/Personnel Management/Financial Management/Co-operative Management) at the National </t>
  </si>
  <si>
    <t>&lt;p&gt;1. Mandal, T., Bandyopadhyay, A., &amp;amp; Chatterjee, C. (2026). Examining Firm Characteristics&amp;nbsp;and Resilience Under Regional Trade Agreements: Evidence from Indian and US Firms.&amp;nbsp;Global Business Review. (Forthcoming; ABDC B; Scopus Q2).&lt;/p&gt;
&lt;p&gt;2. Mandal, T., Chatterjee, C., &amp;amp; Bandyopadhyay, A. (2025). Influential-female-directors and&amp;nbsp;dividend decisions: evidence from an emerging economy. Equality, Diversity and&amp;nbsp;Inclusion: An International Journal, 44(8), 1134-1163. (ABDC B; Scopus Q1)&lt;/p&gt;</t>
  </si>
  <si>
    <t>MS Office,Cross-Sectional Data Analyses,Time Series Analyses,Panel Data Analyses,Data Visualization,Bloomberg</t>
  </si>
  <si>
    <t>19-Feb-26 02:41 PM</t>
  </si>
  <si>
    <t>Neelima Ghiya</t>
  </si>
  <si>
    <t>neelimakhandelwal1234@gmail.com</t>
  </si>
  <si>
    <t>14-Oct-1998</t>
  </si>
  <si>
    <t>Mr. Ashok Ghiya</t>
  </si>
  <si>
    <t xml:space="preserve">ALWAR, Rajasthan </t>
  </si>
  <si>
    <t xml:space="preserve">SKSS </t>
  </si>
  <si>
    <t>BOARD OF SECONDARY EDUCATION, RAJASTHAN, AJMER</t>
  </si>
  <si>
    <t>HINDI, SCIENCE, SST,ENGLISH</t>
  </si>
  <si>
    <t>SKSS</t>
  </si>
  <si>
    <t>Raj Rishi Government College</t>
  </si>
  <si>
    <t>Alwar, Rajasthan</t>
  </si>
  <si>
    <t>IIS university</t>
  </si>
  <si>
    <t>Jaipur, Rajasthan</t>
  </si>
  <si>
    <t>Applied Mathematics(Fluid Dynamics)</t>
  </si>
  <si>
    <t>BITS PILANI, PILANI CAMPUS</t>
  </si>
  <si>
    <t>&lt;p&gt;Graduate Aptitude Test in Engineering (GATE), All India Rank 259 and GATE Score 568 in 2021.&lt;/p&gt;</t>
  </si>
  <si>
    <t>&lt;p&gt;Inspire Scholarship by DST, India.&lt;/p&gt;
&lt;p&gt;&amp;nbsp;Gargi Puruskar for outstanding academic performance by the state government of Rajasthan.&lt;/p&gt;
&lt;p&gt;Best Presentation Award, Awarded for securing first position in the oral presentation at ICAMSF-2025, organized by the Department of Mathematics, UIS, Chandigarh University.&lt;/p&gt;</t>
  </si>
  <si>
    <t>Python, MATLAB</t>
  </si>
  <si>
    <t>19-Feb-26 02:42 PM</t>
  </si>
  <si>
    <t>Peerzada Danish</t>
  </si>
  <si>
    <t>danishsopore@outlook.com</t>
  </si>
  <si>
    <t>25-Oct-1988</t>
  </si>
  <si>
    <t>hindi,english,urdu,kashmiri</t>
  </si>
  <si>
    <t>Peer Mohammad Ashraf</t>
  </si>
  <si>
    <t>Indian Institute of Science
Annex Block
Room No 201</t>
  </si>
  <si>
    <t>Saint Joseph's Higher Secondary School Baramulla Kashmir</t>
  </si>
  <si>
    <t>J&amp;K Board</t>
  </si>
  <si>
    <t>General-Science</t>
  </si>
  <si>
    <t>Govt. Boys Higher Secondary School Baramulla</t>
  </si>
  <si>
    <t>Non-Medical,maths</t>
  </si>
  <si>
    <t>Vellore Institute of Technology Vellore Tamil Nadu</t>
  </si>
  <si>
    <t xml:space="preserve">Structural Engineering </t>
  </si>
  <si>
    <t>Indian Institute of Science</t>
  </si>
  <si>
    <t>IISc Bangalore</t>
  </si>
  <si>
    <t>Concrete Technology,Structural engineering</t>
  </si>
  <si>
    <t>Structural engineering (Concrete Technology)</t>
  </si>
  <si>
    <t>&lt;p class="p1" style="margin: 0px; font-variant-numeric: normal; font-variant-east-asian: normal; font-variant-alternates: normal; font-size-adjust: none; font-language-override: normal; font-kerning: auto; font-optical-sizing: auto; font-feature-settings:</t>
  </si>
  <si>
    <t>autocad ,MS office,staad pro</t>
  </si>
  <si>
    <t>19-Feb-26 02:47 PM</t>
  </si>
  <si>
    <t>Mohd  Asim</t>
  </si>
  <si>
    <t>masim106@myamu.ac.in</t>
  </si>
  <si>
    <t>02-Jul-1993</t>
  </si>
  <si>
    <t>Hindi English</t>
  </si>
  <si>
    <t>Mr Abdul Hameed</t>
  </si>
  <si>
    <t>Near Holy Faith Grammar School, Ghatkesar, Hyderabad-501301, India</t>
  </si>
  <si>
    <t xml:space="preserve">MHM IC Asgharipur </t>
  </si>
  <si>
    <t>Amroha/ Uttar Pradesh</t>
  </si>
  <si>
    <t>Hindi,English, Mathematic</t>
  </si>
  <si>
    <t>ASMBVM IC Khata</t>
  </si>
  <si>
    <t>Aligarh/ Uttar Pradesh</t>
  </si>
  <si>
    <t>Algebraic Coding Theory</t>
  </si>
  <si>
    <t>&lt;p&gt;NET-2018 (Mathematics)&lt;/p&gt;
&lt;p&gt;JRF-2018 (Mathematics)&lt;/p&gt;
&lt;p&gt;GATE-2018(Mathematics)&lt;/p&gt;
&lt;p&gt;&amp;nbsp;&lt;/p&gt;</t>
  </si>
  <si>
    <t>MS Office, Latex</t>
  </si>
  <si>
    <t>19-Feb-26 02:48 PM</t>
  </si>
  <si>
    <t>Sajad  Ahmad Pary</t>
  </si>
  <si>
    <t>paryamu@gmail.com</t>
  </si>
  <si>
    <t>03-Oct-1990</t>
  </si>
  <si>
    <t xml:space="preserve">English, Hindi,Urdu </t>
  </si>
  <si>
    <t>AB GANI PARY</t>
  </si>
  <si>
    <t>YADER SHAHOORA, SRINAGAR, KASHMIR, J&amp;K</t>
  </si>
  <si>
    <t>GOVT. HIGH SCHOOL WASOORA</t>
  </si>
  <si>
    <t>JAAMU AND KASHMIR BOARD OF SCHOOL EDUCATION , SRINAGAR</t>
  </si>
  <si>
    <t>ENGLISH, MATHS, SCIENCE, SOCIAL SCIENCEURDU ,URDU</t>
  </si>
  <si>
    <t xml:space="preserve">M.M HIGHER SECONDARY SCHOOL </t>
  </si>
  <si>
    <t>SRI PRATAP SINGH COLLEGE SRINAGAR</t>
  </si>
  <si>
    <t>UNIVERSITY OF KASHMIR, SRINAGAR, J&amp;K</t>
  </si>
  <si>
    <t>B.SC.</t>
  </si>
  <si>
    <t>M.SC MATHEMATICS</t>
  </si>
  <si>
    <t>MATHEMATICS</t>
  </si>
  <si>
    <t>B.ED</t>
  </si>
  <si>
    <t>ALIGARH MUSLIM UNIVERSITY</t>
  </si>
  <si>
    <t>&lt;p&gt;NPTEL Certification in &lt;span style="color: #e03e2d;"&gt;MATRIX ANALYSIS WITH APPLICATIONS&lt;/span&gt;, 2021&lt;/p&gt;
&lt;p&gt;NPTEL Certification in &lt;span style="color: #2dc26b;"&gt;BASIC LINEAR ALGEBRA&lt;/span&gt;, 2021&lt;/p&gt;
&lt;p&gt;NPTEL Certification in&lt;span style="color: #2dc26b;"</t>
  </si>
  <si>
    <t>&lt;p&gt;Recipient of the&lt;strong&gt;&lt;span style="color: #2dc26b;"&gt; UGC-BSR&lt;/span&gt;&lt;/strong&gt; Doctoral Fellowship, awarded by the University Grants Commission (UGC), Government of India, in 2015.&lt;/p&gt;</t>
  </si>
  <si>
    <t>LATEX</t>
  </si>
  <si>
    <t>19-Feb-26 02:50 PM</t>
  </si>
  <si>
    <t>Dr.sandaboina Shivakumar</t>
  </si>
  <si>
    <t>sandaboinashivakumar@gmail.com</t>
  </si>
  <si>
    <t>11-Aug-1991</t>
  </si>
  <si>
    <t>TELUGU, HINDI</t>
  </si>
  <si>
    <t>SANDABOINA YELLAIAH</t>
  </si>
  <si>
    <t>H.NO. 24-168, ASHOK ROAD, MANCHERIAL, MANCHERIAL (DIST), TELANGANA. PIN-504208</t>
  </si>
  <si>
    <t>MEDHA VIDYALAAYM SCHOOL</t>
  </si>
  <si>
    <t>BSE OF AP, HYDERABAD</t>
  </si>
  <si>
    <t>TELUGU,HINDI,ENGLISH,MATHS</t>
  </si>
  <si>
    <t>SRI HARSHA JUNIOR COLLEGE</t>
  </si>
  <si>
    <t>BIE OF AP, HYDERABAD</t>
  </si>
  <si>
    <t>CIVICE,ECONOMIC</t>
  </si>
  <si>
    <t>SRI HARSHA DEGREE COLLEGE, MANCHERIAL</t>
  </si>
  <si>
    <t>FA,ADA,BS,ECONOMICS,CRP,COST,CMA,FIT</t>
  </si>
  <si>
    <t>B.COM CA</t>
  </si>
  <si>
    <t>SATAVAHANA UNIVERSITY</t>
  </si>
  <si>
    <t>UCCBM, SU KARIMNAGAR</t>
  </si>
  <si>
    <t>ACCOUNTINGBANKING, FINANACE</t>
  </si>
  <si>
    <t>UCCBM, MAHATHMA GANDHI UNIVERSITY,NALGONDA</t>
  </si>
  <si>
    <t>&lt;p&gt;UGC-SWAYAM ARPIT&lt;/p&gt;
&lt;p&gt;INTERNATIONAL 30 DAYS RESERACH FDP&lt;/p&gt;
&lt;p&gt;TS &amp;amp;AP SET&lt;/p&gt;
&lt;p&gt;UNIVERSITY OF HYDERABAD REFRESHER COURSE&lt;/p&gt;
&lt;p&gt;MANY MORE&lt;/p&gt;</t>
  </si>
  <si>
    <t>&lt;p class="MsoListParagraph" style="margin-top: 13.0pt; text-align: justify; mso-list: l0 level1 lfo1; tab-stops: 52.95pt;"&gt;&lt;!-- [if !supportLists]--&gt;&lt;span lang="EN-US" style="font-size: 12.0pt; font-family: Wingdings; mso-fareast-font-family: Wingdings; mso-bidi-font-family: Wingdings;"&gt;&lt;span style="mso-list: Ignore;"&gt;&amp;Oslash;&lt;span style="font: 7.0pt 'Times New Roman';"&gt;&amp;nbsp; &lt;/span&gt;&lt;/span&gt;&lt;/span&gt;&lt;!--[endif]--&gt;&lt;span lang="EN-US" style="font-size: 12.0pt; mso-bidi-font-weight: bold;"&gt;APPOINTED AS SRC-DOCTORAL PANNEL MEMBER IN SR UNIVERSITY, WARANGAL.&lt;/span&gt;&lt;/p&gt;
&lt;p class="MsoListParagraph" style="margin-top: 13.0pt; text-align: justify; mso-list: l0 level1 lfo1; tab-stops: 52.95pt;"&gt;&lt;!-- [if !supportLists]--&gt;&lt;span lang="EN-US" style="font-size: 12.0pt; font-family: Wingdings; mso-fareast-font-family: Wingdings; mso-bidi-font-family: Wingdings;"&gt;&lt;span style="mso-list: Ignore;"&gt;&amp;Oslash;&lt;span style="font: 7.0pt 'Times New Roman';"&gt;&amp;nbsp; &lt;/span&gt;&lt;/span&gt;&lt;/span&gt;&lt;!--[endif]--&gt;&lt;span lang="EN-US" style="font-size: 12.0pt; mso-bidi-font-weight: bold;"&gt;SERVED AS A CHAIRPERSON AND RESOURCE PERSON OF THE TECHNICAL SESSIONS AT GOVT DEGREE COLLEGE, MULUGU, TELANGANA.&lt;/span&gt;&lt;/p&gt;
&lt;p class="MsoListParagraph" style="margin-top: 13.0pt; text-align: justify; mso-list: l0 level1 lfo1; tab-stops: 52.95pt;"&gt;&lt;!-- [if !supportLists]--&gt;&lt;span lang="EN-US" style="font-size: 12.0pt; font-family: Wingdings; mso-fareast-font-family: Wingdings; mso-bidi-font-family: Wingdings;"&gt;&lt;span style="mso-list: Ignore;"&gt;&amp;Oslash;&lt;span style="font: 7.0pt 'Times New Roman';"&gt;&amp;nbsp; &lt;/span&gt;&lt;/span&gt;&lt;/span&gt;&lt;!--[endif]--&gt;&lt;span lang="EN-US" style="font-size: 12.0pt; mso-bidi-font-weight: bold;"&gt;NATIONAL PRIDE AND EXCELLENCE AWARD-2026 FROM TRETAYUG FOUNDATION.&lt;/span&gt;&lt;/p&gt;
&lt;p class="MsoListParagraph" style="margin-top: 13.0pt; text-align: justify; mso-list: l0 level1 lfo1; tab-stops: 52.95pt;"&gt;&lt;!-- [if !supportLists]--&gt;&lt;span lang="EN-US" style="font-size: 12.0pt; font-family: Wingdings; mso-fareast-font-family: Wingdings; mso-bidi-font-family: Wingdings;"&gt;&lt;span style="mso-list: Ignore;"&gt;&amp;Oslash;&lt;span style="font: 7.0pt 'Times New Roman';"&gt;&amp;nbsp; &lt;/span&gt;&lt;/span&gt;&lt;/span&gt;&lt;!--[endif]--&gt;&lt;span lang="EN-US" style="font-size: 12.0pt; mso-bidi-font-weight: bold;"&gt;SERIES EDITOR OF BOOK CHAPTERS IN MANAGEMENT, IIP SERIES MICHGAN, USA. &lt;/span&gt;&lt;/p&gt;
&lt;p class="MsoListParagraph" style="margin-top: 13.0pt; text-align: justify; mso-list: l0 level1 lfo1; tab-stops: 52.95pt;"&gt;&lt;!-- [if !supportLists]--&gt;&lt;span lang="EN-US" style="font-size: 12.0pt; font-family: Wingdings; mso-fareast-font-family: Wingdings; mso-bidi-font-family: Wingdings;"&gt;&lt;span style="mso-list: Ignore;"&gt;&amp;Oslash;&lt;span style="font: 7.0pt 'Times New Roman';"&gt;&amp;nbsp; &lt;/span&gt;&lt;/span&gt;&lt;/span&gt;&lt;!--[endif]--&gt;&lt;span lang="EN-US" style="font-size: 12.0pt; mso-bidi-font-weight: bold;"&gt;YUVA ACHARYA AWARD FROM BHARATH EDUCATION EXCELLENCE AWARDS-2025.&lt;/span&gt;&lt;/p&gt;
&lt;p class="MsoListParagraph" style="margin-top: 13.0pt; text-align: justify; mso-list: l0 level1 lfo1; tab-stops: 52.95pt;"&gt;&lt;!-- [if !supportLists]--&gt;&lt;span lang="EN-US" style="font-size: 12.0pt; font-family: Wingdings; mso-fareast-font-family: Wingdings; mso-bidi-font-family: Wingdings;"&gt;&lt;span style="mso-list: Ignore;"&gt;&amp;Oslash;&lt;span style="font: 7.0pt 'Times New Roman';"&gt;&amp;nbsp; &lt;/span&gt;&lt;/span&gt;&lt;/span&gt;&lt;!--[endif]--&gt;&lt;span lang="EN-US" style="font-size: 12.0pt; mso-bidi-font-weight: bold;"&gt;BEST FACULTY AWARD (&amp;ldquo;Dr.SARVEPALLI RADHA KRISHNAN SHIKSHA RATNA AWARD-2025&amp;rdquo;) FROM FAMOUS PEPOLE INDIA WORLD.&lt;/span&gt;&lt;/p&gt;
&lt;p class="MsoListParagraph" style="margin-top: 13.0pt; text-align: justify; mso-list: l0 level1 lfo1; tab-stops: 52.95pt;"&gt;&lt;!-- [if !supportLists]--&gt;&lt;span lang="EN-US" style="font-size: 12.0pt; font-family: Wingdings; mso-fareast-font-family: Wingdings; mso-bidi-font-family: Wingdings;"&gt;&lt;span style="mso-list: Ignore;"&gt;&amp;Oslash;&lt;span style="font: 7.0pt 'Times New Roman';"&gt;&amp;nbsp; &lt;/span&gt;&lt;/span&gt;&lt;/span&gt;&lt;!--[endif]--&gt;&lt;span lang="EN-US" style="font-size: 12.0pt; mso-bidi-font-weight: bold;"&gt;BEST FACULTY AWARD -2025 FROM YADAVA SEVA SANGAM, HYDERABAD.&lt;/span&gt;&lt;/p&gt;
&lt;p class="MsoListParagraph" style="margin-top: 13.0pt; text-align: justify; mso-list: l0 level1 lfo1; tab-stops: 52.95pt;"&gt;&lt;!-- [if !supportLists]--&gt;&lt;span lang="EN-US" style="font-size: 12.0pt; font-family: Wingdings; mso-fareast-font-family: Wingdings; mso-bidi-font-family: Wingdings;"&gt;&lt;span style="mso-list: Ignore;"&gt;&amp;Oslash;&lt;span style="font: 7.0pt 'Times New Roman';"&gt;&amp;nbsp; &lt;/span&gt;&lt;/span&gt;&lt;/span&gt;&lt;!--[endif]--&gt;&lt;span lang="EN-US" style="font-size: 12.0pt; mso-bidi-font-weight: bold;"&gt;REVIEWER OF &amp;ldquo;EUROPEAN JOURNAL OF SCIENTIFIC RESEARCH AND REVIEWS.&amp;rdquo;.&lt;/span&gt;&lt;/p&gt;
&lt;p class="MsoListParagraph" style="margin-top: 13.0pt; text-align: justify; mso-list: l0 level1 lfo1; tab-stops: 52.95pt;"&gt;&lt;!-- [if !supportLists]--&gt;&lt;span lang="EN-US" style="font-size: 12.0pt; font-family: Wingdings; mso-fareast-font-family: Wingdings; mso-bidi-font-family: Wingdings;"&gt;&lt;span style="mso-list: Ignore;"&gt;&amp;Oslash;&lt;span style="font: 7.0pt 'Times New Roman';"&gt;&amp;nbsp; &lt;/span&gt;&lt;/span&gt;&lt;/span&gt;&lt;!--[endif]--&gt;&lt;span lang="EN-US" style="font-size: 12.0pt; mso-bidi-font-weight: bold;"&gt;1 DESIGN PATENT ("AI Shelves for Inventory Management") PUBLISHED. &lt;/span&gt;&lt;/p&gt;
&lt;p class="MsoListParagraph" style="margin-top: 13.0pt; text-align: justify; mso-list: l0 level1 lfo1; tab-stops: 52.95pt;"&gt;&lt;!-- [if !supportLists]--&gt;&lt;span lang="EN-US" style="font-size: 12.0pt; font-family: Wingdings; mso-fareast-font-family: Wingdings; mso-bidi-font-family: Wingdings;"&gt;&lt;span style="mso-list: Ignore;"&gt;&amp;Oslash;&lt;span style="font: 7.0pt 'Times New Roman';"&gt;&amp;nbsp; &lt;/span&gt;&lt;/span&gt;&lt;/span&gt;&lt;!--[endif]--&gt;&lt;span lang="EN-US" style="font-size: 12.0pt; mso-bidi-font-weight: bold;"&gt;ACTED AS AN APPOINTED PAPER SETTER FOR UNDERGRADUATE AND POSTGRADUATE FINANCE &amp;amp; ACCOUNTING EXAMINATIONS AT ACHARYA NAGARJUNA UNIVERSITY, GUNTUR.&lt;/span&gt;&lt;/p&gt;
&lt;p class="MsoListParagraph" style="margin-top: 13.0pt; text-align: justify; mso-list: l0 level1 lfo1; tab-stops: 52.95pt;"&gt;&lt;!-- [if !supportLists]--&gt;&lt;span lang="EN-US" style="font-size: 12.0pt; font-family: Wingdings; mso-fareast-font-family: Wingdings; mso-bidi-font-family: Wingdings;"&gt;&lt;span style="mso-list: Ignore;"&gt;&amp;Oslash;&lt;span style="font: 7.0pt 'Times New Roman';"&gt;&amp;nbsp; &lt;/span&gt;&lt;/span&gt;&lt;/span&gt;&lt;!--[endif]--&gt;&lt;span lang="EN-US" style="font-size: 12.0pt; mso-bidi-font-weight: bold;"&gt;EDITORIAL BOARD MEMBER OF &amp;ldquo;INTERNATIONAL JOURNAL OF CORPORATE FINANCE AND ACCOUNTING (IJCFA)&amp;rdquo;.&lt;/span&gt;&lt;/p&gt;
&lt;p class="MsoListParagraph" style="margin-top: 13.0pt; text-align: justify; mso-list: l0 level1 lfo1; tab-stops: 52.95pt;"&gt;&lt;!-- [if !supportLists]--&gt;&lt;span lang="EN-US" style="font-size: 12.0pt; font-family: Wingdings; mso-fareast-font-family: Wingdings; mso-bidi-font-family: Wingdings;"&gt;&lt;span style="mso-list: Ignore;"&gt;&amp;Oslash;&lt;span style="font: 7.0pt 'Times New Roman';"&gt;&amp;nbsp; &lt;/span&gt;&lt;/span&gt;&lt;/span&gt;&lt;!--[endif]--&gt;&lt;span lang="EN-US" style="font-size: 12.0pt; mso-bidi-font-weight: bold;"&gt;REVIEWER OF &amp;ldquo;INTERNATIONAL JOURNAL OF CREATIVE RESEARCH THOUGHTS (IJCRT).&amp;rdquo;.&lt;/span&gt;&lt;/p&gt;
&lt;p class="MsoListParagraph" style="margin-top: 13.0pt; text-align: justify; mso-list: l0 level1 lfo1; tab-stops: 52.95pt;"&gt;&lt;!-- [if !supportLists]--&gt;&lt;span lang="EN-US" style="font-size: 12.0pt; font-family: Wingdings; mso-fareast-font-family: Wingdings; mso-bidi-font-family: Wingdings;"&gt;&lt;span style="mso-list: Ignore;"&gt;&amp;Oslash;&lt;span style="font: 7.0pt 'Times New Roman';"&gt;&amp;nbsp; &lt;/span&gt;&lt;/span&gt;&lt;/span&gt;&lt;!--[endif]--&gt;&lt;span lang="EN-US" style="font-size: 12.0pt; mso-bidi-font-weight: bold;"&gt;REVIEWER OF &amp;ldquo;INTERNATIONAL JOURNAL OF RESEARCH AND INNOVATION IN SOCIAL SCIENCES (IJRISS)&amp;rdquo;.&lt;/span&gt;&lt;/p&gt;
&lt;p class="MsoListParagraph" style="margin-top: 13.0pt; text-align: justify; text-indent: 0cm; tab-stops: 52.95pt;"&gt;&lt;span lang="EN-US" style="font-size: 12.0pt; mso-bidi-font-weight: bold;"&gt;&amp;nbsp;&lt;/span&gt;&lt;/p&gt;
&lt;p class="MsoListParagraph" style="margin-top: 13.0pt; text-align: justify; mso-list: l0 level1 lfo1; tab-stops: 52.95pt;"&gt;&lt;!-- [if !supportLists]--&gt;&lt;span lang="EN-US" style="font-size: 12.0pt; font-family: Wingdings; mso-fareast-font-family: Wingdings; mso-bidi-font-family: Wingdings;"&gt;&lt;span style="mso-list: Ignore;"&gt;&amp;Oslash;&lt;span style="font: 7.0pt 'Times New Roman';"&gt;&amp;nbsp; &lt;/span&gt;&lt;/span&gt;&lt;/span&gt;&lt;!--[endif]--&gt;&lt;span lang="EN-US" style="font-size: 12.0pt; mso-bidi-font-weight: bold;"&gt;EDITORIAL BOARD MEMBER OF &amp;ldquo;INTERNATIONAL JOURNAL OF BUSINESS AND ECONOMICS RESEARCH (IJCMR)&amp;rdquo;.&lt;/span&gt;&lt;/p&gt;
&lt;p class="MsoListParagraph" style="margin-top: 13.0pt; text-align: justify; mso-list: l0 level1 lfo1; tab-stops: 52.95pt;"&gt;&lt;!-- [if !supportLists]--&gt;&lt;span lang="EN-US" style="font-size: 12.0pt; font-family: Wingdings; mso-fareast-font-family: Wingdings; mso-bidi-font-family: Wingdings;"&gt;&lt;span style="mso-list: Ignore;"&gt;&amp;Oslash;&lt;span style="font: 7.0pt 'Times New Roman';"&gt;&amp;nbsp; &lt;/span&gt;&lt;/span&gt;&lt;/span&gt;&lt;!--[endif]--&gt;&lt;span lang="EN-US" style="font-size: 12.0pt; mso-bidi-font-weight: bold;"&gt;EDITORIAL BOARD MEMBER OF &amp;ldquo;INTERNATIONAL JOURNAL OF COMMERCE AND MANAGEMENT RESEARCH(IJBER)&amp;rdquo;.&lt;/span&gt;&lt;/p&gt;
&lt;p class="MsoListParagraph" style="text-align: justify; mso-list: l0 level1 lfo1; tab-stops: 52.95pt;"&gt;&lt;!-- [if !supportLists]--&gt;&lt;span lang="EN-US" style="font-size: 12.0pt; font-family: Wingdings; mso-fareast-font-family: Wingdings; mso-bidi-font-family: Wingdings;"&gt;&lt;span style="mso-list: Ignore;"&gt;&amp;Oslash;&lt;span style="font: 7.0pt 'Times New Roman';"&gt;&amp;nbsp; &lt;/span&gt;&lt;/span&gt;&lt;/span&gt;&lt;!--[endif]--&gt;&lt;span lang="EN-US" style="font-size: 12.0pt; mso-bidi-font-weight: bold;"&gt;RECIPIENTOFBESTFACULTYAWARDFROMDMI ST. JOHN BAPTIST UNIVERSITY, MALAVI, AFRICA.&lt;/span&gt;&lt;/p&gt;
&lt;p class="MsoListParagraph" style="text-align: justify; mso-list: l0 level1 lfo1; tab-stops: 52.95pt;"&gt;&lt;!-- [if !supportLists]--&gt;&lt;span lang="EN-US" style="font-size: 12.0pt; font-family: Wingdings; mso-fareast-font-family: Wingdings; mso-bidi-font-family: Wingdings;"&gt;&lt;span style="mso-list: Ignore;"&gt;&amp;Oslash;&lt;span style="font: 7.0pt 'Times New Roman';"&gt;&amp;nbsp; &lt;/span&gt;&lt;/span&gt;&lt;/span&gt;&lt;!--[endif]--&gt;&lt;span lang="EN-US" style="font-size: 12.0pt; mso-bidi-font-weight: bold;"&gt;RECIPIENTOFBESTFACULTYAWARDFROMYADAVA SEVA SANGAM, HYDERABAD.&lt;/span&gt;&lt;/p&gt;
&lt;p class="MsoListParagraph" style="margin-top: 13.0pt; text-align: justify; mso-list: l0 level1 lfo1; tab-stops: 52.95pt;"&gt;&lt;!-- [if !supportLists]--&gt;&lt;span lang="EN-US" style="font-size: 12.0pt; font-family: Wingdings; mso-fareast-font-family: Wingdings; mso-bidi-font-family: Wingdings;"&gt;&lt;span style="mso-list: Ignore;"&gt;&amp;Oslash;&lt;span style="font: 7.0pt 'Times New Roman';"&gt;&amp;nbsp; &lt;/span&gt;&lt;/span&gt;&lt;/span&gt;&lt;!--[endif]--&gt;&lt;span lang="EN-US" style="font-size: 12.0pt; mso-bidi-font-weight: bold;"&gt;REVIEWER OF &amp;ldquo;INTERNATIONAL JOURNAL OF RESEARCH AND ANALYTICAL REVIEWS (IJRAR)&amp;rdquo;.&lt;/span&gt;&lt;/p&gt;
&lt;p class="MsoListParagraph" style="margin-top: 13.0pt; text-align: justify; mso-list: l0 level1 lfo1; tab-stops: 52.95pt;"&gt;&lt;!-- [if !supportLists]--&gt;&lt;span lang="EN-US" style="font-size: 12.0pt; font-family: Wingdings; mso-fareast-font-family: Wingdings; mso-bidi-font-family: Wingdings;"&gt;&lt;span style="mso-list: Ignore;"&gt;&amp;Oslash;&lt;span style="font: 7.0pt 'Times New Roman';"&gt;&amp;nbsp; &lt;/span&gt;&lt;/span&gt;&lt;/span&gt;&lt;!--[endif]--&gt;&lt;span lang="EN-US" style="font-size: 12.0pt; mso-bidi-font-weight: bold;"&gt;3 BOOK CHAPTERS PUBLISHED &amp;amp; INDEXED IN SCOPUS.&lt;/span&gt;&lt;/p&gt;
&lt;p class="MsoListParagraph" style="margin-top: 13.0pt; text-align: justify; mso-list: l0 level1 lfo1; tab-stops: 52.95pt;"&gt;&lt;!-- [if !supportLists]--&gt;&lt;span lang="EN-US" style="font-size: 12.0pt; font-family: Wingdings; mso-fareast-font-family: Wingdings; mso-bidi-font-family: Wingdings;"&gt;&lt;span style="mso-list: Ignore;"&gt;&amp;Oslash;&lt;span style="font: 7.0pt 'Times New Roman';"&gt;&amp;nbsp; &lt;/span&gt;&lt;/span&gt;&lt;/span&gt;&lt;!--[endif]--&gt;&lt;span lang="EN-US" style="font-size: 12.0pt; mso-bidi-font-weight: bold;"&gt;ACTED AS RAPPORTEUR OF INTERNATIONAL CONFRENCE.&lt;/span&gt;&lt;/p&gt;
&lt;p class="MsoListParagraph" style="margin-top: 13.0pt; text-align: justify; mso-list: l0 level1 lfo1; tab-stops: 52.95pt;"&gt;&lt;!-- [if !supportLists]--&gt;&lt;span lang="EN-US" style="font-size: 12.0pt; font-family: Wingdings; mso-fareast-font-family: Wingdings; mso-bidi-font-family: Wingdings;"&gt;&lt;span style="mso-list: Ignore;"&gt;&amp;Oslash;&lt;span style="font: 7.0pt 'Times New Roman';"&gt;&amp;nbsp; &lt;/span&gt;&lt;/span&gt;&lt;/span&gt;&lt;!--[endif]--&gt;&lt;span lang="EN-US" style="font-size: 12.0pt; mso-bidi-font-weight: bold;"&gt;ACTED AS EXTERNAL PANEL MEMBER FOR PROJECT VIVA.&lt;/span&gt;&lt;/p&gt;
&lt;p class="MsoListParagraph" style="margin-top: 13.0pt; text-align: justify; mso-list: l0 level1 lfo1; tab-stops: 52.95pt;"&gt;&lt;!-- [if !supportLists]--&gt;&lt;span lang="EN-US" style="font-size: 12.0pt; font-family: Wingdings; mso-fareast-font-family: Wingdings; mso-bidi-font-family: Wingdings;"&gt;&lt;span style="mso-list: Ignore;"&gt;&amp;Oslash;&lt;span style="font: 7.0pt 'Times New Roman';"&gt;&amp;nbsp; &lt;/span&gt;&lt;/span&gt;&lt;/span&gt;&lt;!--[endif]--&gt;&lt;span lang="EN-US" style="font-size: 12.0pt; mso-bidi-font-weight: bold;"&gt;PRESENTED15 RESEARCHPAPERSAT NATIONALANDINTERNATIONALLEVEL&lt;span style="letter-spacing: -.1pt;"&gt;CONFERENCES.&lt;/span&gt;&lt;/span&gt;&lt;/p&gt;
&lt;p class="MsoBodyText" style="text-align: justify;"&gt;&lt;span lang="EN-US" style="mso-bidi-font-weight: bold;"&gt;&amp;nbsp;&lt;/span&gt;&lt;span lang="EN-US" style="text-indent: -18.05pt; font-size: 12pt; font-family: Wingdings;"&gt;&amp;Oslash;&lt;span style="font-variant-numeric: normal; font-variant-east-asian: normal; font-stretch: normal; font-size: 7pt; line-height: normal; font-family: 'Times New Roman';"&gt;&amp;nbsp; &lt;/span&gt;&lt;/span&gt;&lt;span lang="EN-US" style="text-indent: -18.05pt; font-size: 12pt;"&gt;QUALIFIED SWAYAM ANNUAL REFRESHER PROGRAM IN TEACHING (ARPIT) IN FINANCIAL MARKETS AND EMERGING BUSINESS MODELS.&lt;/span&gt;&lt;/p&gt;
&lt;p class="MsoListParagraph" style="text-align: justify; mso-list: l0 level1 lfo1; tab-stops: 52.95pt;"&gt;&lt;!-- [if !supportLists]--&gt;&lt;span lang="EN-US" style="font-size: 12.0pt; font-family: Wingdings; mso-fareast-font-family: Wingdings; mso-bidi-font-family: Wingdings;"&gt;&lt;span style="mso-list: Ignore;"&gt;&amp;Oslash;&lt;span style="font: 7.0pt 'Times New Roman';"&gt;&amp;nbsp; &lt;/span&gt;&lt;/span&gt;&lt;/span&gt;&lt;!--[endif]--&gt;&lt;span lang="EN-US" style="font-size: 12.0pt; mso-bidi-font-weight: bold;"&gt;PUBLISHED 25 RESEARCHPAPERS&lt;span style="letter-spacing: -.45pt;"&gt;,&lt;/span&gt; OUT OF 9&lt;span style="letter-spacing: -.1pt;"&gt; ARE &lt;/span&gt;UGC-CARELISTED &amp;amp; INTERNATIONAL PEER REVIWED &lt;span style="letter-spacing: -.1pt;"&gt;JOURNALS.&lt;/span&gt;&lt;/span&gt;&lt;/p&gt;
&lt;p class="MsoListParagraph" style="text-align: justify; mso-list: l0 level1 lfo1; tab-stops: 52.95pt;"&gt;&lt;!-- [if !supportLists]--&gt;&lt;span lang="EN-US" style="font-size: 12.0pt; font-family: Wingdings; mso-fareast-font-family: Wingdings; mso-bidi-font-family: Wingdings;"&gt;&lt;span style="mso-list: Ignore;"&gt;&amp;Oslash;&lt;span style="font: 7.0pt 'Times New Roman';"&gt;&amp;nbsp; &lt;/span&gt;&lt;/span&gt;&lt;/span&gt;&lt;!--[endif]--&gt;&lt;span lang="EN-US" style="font-size: 12.0pt; mso-bidi-font-weight: bold;"&gt;RESEARCH SUPERVISIOR FOR B.COM, B.B.A, M.COM AND M.B.A STUDENTS.&lt;/span&gt;&lt;/p&gt;
&lt;p class="MsoListParagraph" style="text-align: justify;"&gt;&lt;span lang="EN-US" style="font-size: 12.0pt; mso-bidi-font-weight: bold;"&gt;&amp;nbsp;&lt;/span&gt;&lt;/p&gt;
&lt;p class="MsoListParagraph" style="text-align: justify; mso-list: l0 level1 lfo1; tab-stops: 52.95pt;"&gt;&lt;!-- [if !supportLists]--&gt;&lt;span lang="EN-US" style="font-size: 12.0pt; font-family: Wingdings; mso-fareast-font-family: Wingdings; mso-bidi-font-family: Wingdings;"&gt;&lt;span style="mso-list: Ignore;"&gt;&amp;Oslash;&lt;span style="font: 7.0pt 'Times New Roman';"&gt;&amp;nbsp; &lt;/span&gt;&lt;/span&gt;&lt;/span&gt;&lt;!--[endif]--&gt;&lt;span lang="EN-US" style="font-size: 12.0pt; mso-bidi-font-weight: bold;"&gt;AUTHORED2 BOOK SFOR B.COM&amp;amp;B.B.A.,AND M. COM&amp;amp;M.B.A &lt;span style="letter-spacing: -.1pt;"&gt;STUDENTS.&lt;/span&gt;&lt;/span&gt;&lt;/p&gt;
&lt;p class="MsoBodyText" style="margin-top: .1pt; text-align: justify;"&gt;&lt;span lang="EN-US" style="mso-bidi-font-weight: bold;"&gt;&amp;nbsp;&lt;/span&gt;&lt;/p&gt;
&lt;p class="MsoListParagraph" style="text-align: justify; text-indent: -18.05pt; mso-list: l0 level1 lfo1; tab-stops: 52.95pt 53.05pt; margin: 0cm 12.9pt .0001pt 53.05pt;"&gt;&lt;!-- [if !supportLists]--&gt;&lt;span lang="EN-US" style="font-size: 12.0pt; font-family: Wingdings; mso-fareast-font-family: Wingdings; mso-bidi-font-family: Wingdings;"&gt;&lt;span style="mso-list: Ignore;"&gt;&amp;Oslash;&lt;span style="font: 7.0pt 'Times New Roman';"&gt;&amp;nbsp; &lt;/span&gt;&lt;/span&gt;&lt;/span&gt;&lt;!--[endif]--&gt;&lt;span lang="EN-US" style="font-size: 12.0pt; mso-bidi-font-weight: bold;"&gt;ORGANIZEDVARIOUSEVENTSINCOMMERCEMEETATUG &amp;amp;PGLEVELASAKEY &lt;span style="letter-spacing: -.1pt;"&gt;PERSON.&lt;/span&gt;&lt;/span&gt;&lt;/p&gt;
&lt;p class="MsoListParagraph" style="margin-top: 13.6pt; text-align: justify; mso-list: l0 level1 lfo1; tab-stops: 52.95pt;"&gt;&lt;!-- [if !supportLists]--&gt;&lt;span lang="EN-US" style="font-size: 12.0pt; font-family: Wingdings; mso-fareast-font-family: Wingdings; mso-bidi-font-family: Wingdings;"&gt;&lt;span style="mso-list: Ignore;"&gt;&amp;Oslash;&lt;span style="font: 7.0pt 'Times New Roman';"&gt;&amp;nbsp; &lt;/span&gt;&lt;/span&gt;&lt;/span&gt;&lt;!--[endif]--&gt;&lt;span lang="EN-US" style="font-size: 12.0pt; mso-bidi-font-weight: bold;"&gt;RECIPIENTOFMHRD CENTRALMERITSCHOLARSHIP INUGANDPG&lt;span style="letter-spacing: -.1pt;"&gt;LEVEL.&lt;/span&gt;&lt;/span&gt;&lt;/p&gt;
&lt;p class="MsoListParagraph" style="margin-top: 13.6pt; text-align: justify; mso-list: l0 level1 lfo1; tab-stops: 52.95pt;"&gt;&lt;!-- [if !supportLists]--&gt;&lt;span lang="EN-US" style="font-size: 12.0pt; font-family: Wingdings; mso-fareast-font-family: Wingdings; mso-bidi-font-family: Wingdings;"&gt;&lt;span style="mso-list: Ignore;"&gt;&amp;Oslash;&lt;span style="font: 7.0pt 'Times New Roman';"&gt;&amp;nbsp; &lt;/span&gt;&lt;/span&gt;&lt;/span&gt;&lt;!--[endif]--&gt;&lt;span lang="EN-US" style="font-size: 12.0pt; letter-spacing: -.1pt; mso-bidi-font-weight: bold;"&gt;MSME- TRAINER OF TRIANIES (TOT) CERTIFICATE HOLDER.&lt;/span&gt;&lt;/p&gt;
&lt;p class="MsoBodyText" style="margin-top: .05pt; text-align: justify;"&gt;&lt;span lang="EN-US" style="mso-bidi-font-weight: bold;"&gt;&amp;nbsp;&lt;/span&gt;&lt;/p&gt;
&lt;p class="MsoListParagraph" style="text-align: justify; mso-list: l0 level1 lfo1; tab-stops: 52.95pt;"&gt;&lt;!-- [if !supportLists]--&gt;&lt;span lang="EN-US" style="font-size: 12.0pt; font-family: Wingdings; mso-fareast-font-family: Wingdings; mso-bidi-font-family: Wingdings;"&gt;&lt;span style="mso-list: Ignore;"&gt;&amp;Oslash;&lt;span style="font: 7.0pt 'Times New Roman';"&gt;&amp;nbsp; &lt;/span&gt;&lt;/span&gt;&lt;/span&gt;&lt;!--[endif]--&gt;&lt;span lang="EN-US" style="font-size: 12.0pt; mso-bidi-font-weight: bold;"&gt;RECIPIENT OF BEST FACULTY AWARD FROM SATAVAHANA&lt;span style="letter-spacing: -.1pt;"&gt;UNIVERSITY.&lt;/span&gt;&lt;/span&gt;&lt;/p&gt;
&lt;p class="MsoBodyText" style="text-align: justify;"&gt;&lt;span lang="EN-US" style="mso-bidi-font-weight: bold;"&gt;&amp;nbsp;&lt;/span&gt;&lt;/p&gt;
&lt;p class="MsoListParagraph" style="text-align: justify; mso-list: l0 level1 lfo1; tab-stops: 52.95pt;"&gt;&lt;!-- [if !supportLists]--&gt;&lt;span lang="EN-US" style="font-size: 12.0pt; font-family: Wingdings; mso-fareast-font-family: Wingdings; mso-bidi-font-family: Wingdings;"&gt;&lt;span style="mso-list: Ignore;"&gt;&amp;Oslash;&lt;span style="font: 7.0pt 'Times New Roman';"&gt;&amp;nbsp; &lt;/span&gt;&lt;/span&gt;&lt;/span&gt;&lt;!--[endif]--&gt;&lt;span lang="EN-US" style="font-size: 12.0pt; mso-bidi-font-weight: bold;"&gt;RECIPIENT OF APPRECIATION LETTERS FOR FACULTY EXCHANGE &lt;span style="letter-spacing: -.1pt;"&gt;PROGRAMME.&lt;/span&gt;&lt;/span&gt;&lt;/p&gt;
&lt;p class="MsoListParagraph" style="margin-top: 13.3pt; text-align: justify; mso-list: l0 level1 lfo1; tab-stops: 52.95pt;"&gt;&lt;!-- [if !supportLists]--&gt;&lt;span lang="EN-US" style="font-size: 12.0pt; font-family: Wingdings; mso-fareast-font-family: Wingdings; mso-bidi-font-family: Wingdings;"&gt;&lt;span style="mso-list: Ignore;"&gt;&amp;Oslash;&lt;span style="font: 7.0pt 'Times New Roman';"&gt;&amp;nbsp; &lt;/span&gt;&lt;/span&gt;&lt;/span&gt;&lt;!--[endif]--&gt;&lt;span lang="EN-US" style="font-size: 12.0pt; mso-bidi-font-weight: bold;"&gt;RECIPIENT OF 2 BEST PAPERS AWARDS IN INTERNATIONAL&lt;span style="letter-spacing: -.1pt;"&gt;CONFERENCE.&lt;/span&gt;&lt;/span&gt;&lt;/p&gt;
&lt;p class="MsoBodyText" style="margin-top: .25pt; text-align: justify;"&gt;&lt;span lang="EN-US" style="mso-bidi-font-weight: bold;"&gt;&amp;nbsp;&lt;/span&gt;&lt;/p&gt;
&lt;p class="MsoListParagraph" style="text-align: justify; text-indent: -18.05pt; mso-list: l0 level1 lfo1; tab-stops: 52.95pt 53.05pt; margin: .05pt 20.5pt .0001pt 53.05pt;"&gt;&lt;!-- [if !supportLists]--&gt;&lt;span lang="EN-US" style="font-size: 12.0pt; font-family: Wingdings; mso-fareast-font-family: Wingdings; mso-bidi-font-family: Wingdings;"&gt;&lt;span style="mso-list: Ignore;"&gt;&amp;Oslash;&lt;span style="font: 7.0pt 'Times New Roman';"&gt;&amp;nbsp; &lt;/span&gt;&lt;/span&gt;&lt;/span&gt;&lt;!--[endif]--&gt;&lt;span lang="EN-US" style="font-size: 12.0pt; mso-bidi-font-weight: bold;"&gt;ACTED AS RESOURCE PERSON (GUESTLETURE) FOR M.COM STUDENTS AT UCCBM, MAHATMA GANDHI UNIVERSITY, AND NALGONDA.&lt;/span&gt;&lt;/p&gt;
&lt;p class="MsoNormal" style="text-align: justify; tab-stops: 52.95pt 53.05pt; margin: .05pt 20.5pt .0001pt 0cm;"&gt;&lt;strong style="mso-bidi-font-weight: normal;"&gt;&lt;span lang="EN-US" style="font-size: 12.0pt;"&gt;&amp;nbsp;&lt;/span&gt;&lt;/strong&gt;&lt;/p&gt;</t>
  </si>
  <si>
    <t>19-Feb-26 02:51 PM</t>
  </si>
  <si>
    <t>NUP-vacancy-013</t>
  </si>
  <si>
    <t>Transportation Planning</t>
  </si>
  <si>
    <t>19-Feb-26 02:52 PM</t>
  </si>
  <si>
    <t>19-Feb-26 02:53 PM</t>
  </si>
  <si>
    <t>Jeena Mathew</t>
  </si>
  <si>
    <t>jeenmathews@gmail.com</t>
  </si>
  <si>
    <t>08-Jul-1987</t>
  </si>
  <si>
    <t>English, Malayalam</t>
  </si>
  <si>
    <t>Mathew Scaria</t>
  </si>
  <si>
    <t>Jeena Mathew, Chembakasseril house, Pattimattom P.O , Cochin, Kerala, 683562</t>
  </si>
  <si>
    <t>Kerala State board</t>
  </si>
  <si>
    <t>Karunya University</t>
  </si>
  <si>
    <t>Karunya University, Coimbatore</t>
  </si>
  <si>
    <t>Tamil nadu College of Engineering</t>
  </si>
  <si>
    <t>Cochin Univeristy of Science and technology</t>
  </si>
  <si>
    <t>19-Feb-26 02:54 PM</t>
  </si>
  <si>
    <t>Aparna Bahar Kulkarni</t>
  </si>
  <si>
    <t>abkul917@gmail.com</t>
  </si>
  <si>
    <t>17-Sep-1980</t>
  </si>
  <si>
    <t>Bahar</t>
  </si>
  <si>
    <t>C1/905, Rahul Park, Gate No.2, Off Mumbai-Bangalore Highway, Warje, Pune</t>
  </si>
  <si>
    <t>Jubilee Girls English School, Miraj</t>
  </si>
  <si>
    <t>Science, Maths, Social Science, English</t>
  </si>
  <si>
    <t>Diploma in Industrial Electronics</t>
  </si>
  <si>
    <t>Walchand College of Engineering, Sangli</t>
  </si>
  <si>
    <t>Industrial Electronics,Microporcessor Based System, Linear Integrated Circuits,Instrumentational Control</t>
  </si>
  <si>
    <t>Savitribai Phule Pune university</t>
  </si>
  <si>
    <t>IBMR, Chinchwad, Pune, Maharashtra</t>
  </si>
  <si>
    <t>Organizational Behaviour, Human REsource Management, Business REsearch Methods,Management Fundamentls</t>
  </si>
  <si>
    <t>Indian Institute of Cost and Management Studies and Research, Pune</t>
  </si>
  <si>
    <t>Strategic Management, Enterprize REooource Planning,Start up and New enterprize Management,Management for Sustainability</t>
  </si>
  <si>
    <t>M.M.S.</t>
  </si>
  <si>
    <t>IBMR, Pune</t>
  </si>
  <si>
    <t>Organizational Behaviour, Human REsource Management,Decision Science, Business REsearch MEthods,IT MAangement</t>
  </si>
  <si>
    <t>General Management, Human Resource Management</t>
  </si>
  <si>
    <t>Symbiosis Institute of Business Management, Pune</t>
  </si>
  <si>
    <t>&lt;p&gt;1. Advance Certificate PRogramme in Academic Research and Data Analysis from IIM, Kozikode (January 2022-February 2023)&lt;/p&gt;
&lt;p&gt;2. Post Graduate Diploma in Hospital and Helathcare Management from Symbiosis Centre for Healthcare (2016-2017)&lt;/p&gt;
&lt;p&gt;Post G</t>
  </si>
  <si>
    <t>&lt;p class="MsoNoSpacing" style="text-align: justify; text-indent: -17.85pt; line-height: 150%; mso-list: l0 level1 lfo1; margin: 0cm 0cm 6.0pt 16.15pt;"&gt;&lt;!-- [if !supportLists]--&gt;&lt;span lang="EN-US" style="font-size: 12.0pt; line-height: 150%; font-family: 'Times New Roman',serif; mso-fareast-font-family: 'Times New Roman'; mso-fareast-theme-font: major-fareast;"&gt;Successfully completed various Swayam NPTEL courses in management and related streams.&lt;/span&gt;&lt;/p&gt;
&lt;p class="MsoNoSpacing" style="text-align: justify; text-indent: -17.85pt; line-height: 150%; mso-list: l0 level1 lfo1; margin: 0cm 0cm 6.0pt 16.15pt;"&gt;&lt;span lang="EN-US" style="font-size: 12.0pt; line-height: 150%; font-family: Wingdings; mso-fareast-font-family: Wingdings; mso-bidi-font-family: Wingdings;"&gt;&lt;span style="mso-list: Ignore;"&gt;&lt;span style="font: 7.0pt 'Times New Roman';"&gt;&amp;nbsp;&lt;/span&gt;&lt;/span&gt;&lt;/span&gt;&lt;!--[endif]--&gt;&lt;span lang="EN-US" style="font-size: 12.0pt; line-height: 150%; font-family: 'Times New Roman',serif; mso-fareast-font-family: 'Times New Roman'; mso-fareast-theme-font: major-fareast;"&gt;Successfully participated and completed various FDPs related to management and research. &lt;/span&gt;&lt;/p&gt;</t>
  </si>
  <si>
    <t>19-Feb-26 02:55 PM</t>
  </si>
  <si>
    <t>Swati .</t>
  </si>
  <si>
    <t>swati.achra@gmail.com</t>
  </si>
  <si>
    <t>19-Mar-1996</t>
  </si>
  <si>
    <t>Mr. Madan Singh Achara</t>
  </si>
  <si>
    <t>Housing Board 3/29 Jhunjhunu, 333001</t>
  </si>
  <si>
    <t>Jhunjhunu Academy</t>
  </si>
  <si>
    <t>ALL</t>
  </si>
  <si>
    <t>Birla Balika Vidyapeeth</t>
  </si>
  <si>
    <t>Rajasthan Technical University</t>
  </si>
  <si>
    <t>SKIT, Jaipur</t>
  </si>
  <si>
    <t>MNIT, Jaipur</t>
  </si>
  <si>
    <t>Application of AI in civil engineering</t>
  </si>
  <si>
    <t>&lt;p&gt;1. Conference paper presentation&lt;/p&gt;
&lt;p&gt;2. Review paper for ASCE&lt;/p&gt;
&lt;p&gt;3. Join Application of AI in different fields workshop&lt;/p&gt;</t>
  </si>
  <si>
    <t>AutoCAD, ETABS, STADDpro</t>
  </si>
  <si>
    <t>19-Feb-26 03:00 PM</t>
  </si>
  <si>
    <t>Mini Jain</t>
  </si>
  <si>
    <t>jainminnie1302@gmail.com</t>
  </si>
  <si>
    <t>13-Feb-2001</t>
  </si>
  <si>
    <t xml:space="preserve">Hindi,English </t>
  </si>
  <si>
    <t xml:space="preserve">Mukesh Jain </t>
  </si>
  <si>
    <t>Krishna nagar, Delhi</t>
  </si>
  <si>
    <t>GBBS</t>
  </si>
  <si>
    <t xml:space="preserve">CBSE, Delhi </t>
  </si>
  <si>
    <t xml:space="preserve">Maths, Science, Social Science, Hindi,English </t>
  </si>
  <si>
    <t xml:space="preserve">CBSE, DELHI </t>
  </si>
  <si>
    <t xml:space="preserve">Accountancy, Maths, English, BST,Economic </t>
  </si>
  <si>
    <t xml:space="preserve">University of Delhi </t>
  </si>
  <si>
    <t>Vivekananda College, Delhi</t>
  </si>
  <si>
    <t>B.Com. honours</t>
  </si>
  <si>
    <t xml:space="preserve">B.Com honors </t>
  </si>
  <si>
    <t xml:space="preserve">Hansraj College, Delhi </t>
  </si>
  <si>
    <t>M.com</t>
  </si>
  <si>
    <t xml:space="preserve">Delhi Technological University </t>
  </si>
  <si>
    <t>&lt;p&gt;N&lt;/p&gt;</t>
  </si>
  <si>
    <t>19-Feb-26 03:01 PM</t>
  </si>
  <si>
    <t>Vinay  Shankar  Dubey</t>
  </si>
  <si>
    <t>vinaybond1987@gmail.com</t>
  </si>
  <si>
    <t>03-Mar-1987</t>
  </si>
  <si>
    <t>Hindi English French</t>
  </si>
  <si>
    <t xml:space="preserve">Dharani Dhar Dubey </t>
  </si>
  <si>
    <t>E-78,Third Floor,Street Number-2, Pandav Nagar Mayur Vihar-1 New Delhi.110091</t>
  </si>
  <si>
    <t xml:space="preserve">Sri Shivaji national Inter collage Hansipur Mirzapur </t>
  </si>
  <si>
    <t>UP Board</t>
  </si>
  <si>
    <t xml:space="preserve">Sri Shiva ji national Inter college Hansipur Mirzapur </t>
  </si>
  <si>
    <t>Mathematics,Physics</t>
  </si>
  <si>
    <t>VBS Purvanchal University Jaunpur UP</t>
  </si>
  <si>
    <t xml:space="preserve">SSSVS Govt PG College Chunar Mirzapur </t>
  </si>
  <si>
    <t>Maths ,Physics</t>
  </si>
  <si>
    <t xml:space="preserve">BSc Math </t>
  </si>
  <si>
    <t xml:space="preserve">Ram Manohar Lohiya Awadh University Ayodhya </t>
  </si>
  <si>
    <t xml:space="preserve">ABBS PG College Pura Bazar Ayodhya </t>
  </si>
  <si>
    <t xml:space="preserve">Mathematics </t>
  </si>
  <si>
    <t xml:space="preserve">Master In Science Math </t>
  </si>
  <si>
    <t>Mathematics (Some Investigation of Hydrodynamics and Magnetohydrodynamic Convective Flow)</t>
  </si>
  <si>
    <t xml:space="preserve">Nehru Gram Bharti University Prayagraj </t>
  </si>
  <si>
    <t>&lt;p&gt;Guest of honour Award in Dubai&lt;/p&gt;</t>
  </si>
  <si>
    <t xml:space="preserve">Basic knowledge in mat lab </t>
  </si>
  <si>
    <t>19-Feb-26 03:16 PM</t>
  </si>
  <si>
    <t>Shilpita Gine</t>
  </si>
  <si>
    <t>shilpita1810@gmail.com</t>
  </si>
  <si>
    <t>18-Oct-1991</t>
  </si>
  <si>
    <t xml:space="preserve">English Hindi Bengali </t>
  </si>
  <si>
    <t>Brian Gomes (husband)</t>
  </si>
  <si>
    <t>KM35/408, Jaypee Green Kosmos, sector 134, Noida, Uttar Pradesh 201304</t>
  </si>
  <si>
    <t>Loreto Day School, Sealdah (Kolkata)</t>
  </si>
  <si>
    <t xml:space="preserve">Kolkata, West Bengal </t>
  </si>
  <si>
    <t>English Literature, English Language, Geography, History, Mathematics, Physical Science, Life Science,Bengali</t>
  </si>
  <si>
    <t xml:space="preserve">Sociology, Education, Geography, Home Management, English Literature, English Language ,Sociology </t>
  </si>
  <si>
    <t xml:space="preserve">Calcutta University </t>
  </si>
  <si>
    <t xml:space="preserve">St. Xavier's College, Kolkata </t>
  </si>
  <si>
    <t xml:space="preserve">Sociology </t>
  </si>
  <si>
    <t>BA Sociology Honours</t>
  </si>
  <si>
    <t xml:space="preserve">Pondicherry Central University </t>
  </si>
  <si>
    <t xml:space="preserve">Pondicherry Central University, Puducherry </t>
  </si>
  <si>
    <t xml:space="preserve">MA in Sociology </t>
  </si>
  <si>
    <t xml:space="preserve">Development Sociology </t>
  </si>
  <si>
    <t>&lt;p&gt;Teacher Development Course on Service-Learning (2022) from Hong Kong Polytechnic University&lt;/p&gt;</t>
  </si>
  <si>
    <t>&lt;p&gt;Received Golden Jubilee Young Social Scientist Award (Indian Social Science Association) in 2024&lt;/p&gt;</t>
  </si>
  <si>
    <t>19-Feb-26 03:24 PM</t>
  </si>
  <si>
    <t>Adil  Ata Azmi</t>
  </si>
  <si>
    <t>ADILACER95@GMAIL.COM</t>
  </si>
  <si>
    <t>31-Aug-1995</t>
  </si>
  <si>
    <t>English Hindi Urdu</t>
  </si>
  <si>
    <t>Abu Omama</t>
  </si>
  <si>
    <t>Flat no 202 Plot No A-26
Road No 7 BU Bhandari Greens  Dhanori Pune Maharashtra 411015</t>
  </si>
  <si>
    <t>Hindustan Aeronautics Limited School.</t>
  </si>
  <si>
    <t>CBSE Lucknow Uttar Pradesh.</t>
  </si>
  <si>
    <t>Maths, Science ,Social Science,English,Computers</t>
  </si>
  <si>
    <t>AMU +2 Boys</t>
  </si>
  <si>
    <t>Aligarh Muslim University Board, Aligarh, Uttar Pradesh,</t>
  </si>
  <si>
    <t>Physics,Chemistry,Math,English</t>
  </si>
  <si>
    <t>Integral University Lucknow Uttar Pradesh</t>
  </si>
  <si>
    <t>Civil Engg</t>
  </si>
  <si>
    <t>School of Planning and Architecture Delhi</t>
  </si>
  <si>
    <t>School of Planning and Architecture Delhi, New Delhi.</t>
  </si>
  <si>
    <t>Transport Planning</t>
  </si>
  <si>
    <t>M. Plan</t>
  </si>
  <si>
    <t>Road Safety and Accident Compensation</t>
  </si>
  <si>
    <t>&lt;p&gt;Certified (IRC) Road Safety Auditor.&lt;/p&gt;</t>
  </si>
  <si>
    <t>&lt;p&gt;Gold Medal in B.Tech (Civil Engg)&lt;/p&gt;</t>
  </si>
  <si>
    <t>MS Office,VISUM,VISSIM</t>
  </si>
  <si>
    <t>19-Feb-26 03:29 PM</t>
  </si>
  <si>
    <t>Shashi Raj Solanki</t>
  </si>
  <si>
    <t>solankishashiraj0@gmail.com</t>
  </si>
  <si>
    <t>12-Jul-1997</t>
  </si>
  <si>
    <t>Jagdish Solanki</t>
  </si>
  <si>
    <t>Village Post Khamkheda, Dist. Khargone, Madhya Pradesh, 451335</t>
  </si>
  <si>
    <t>Maa Sharda High School Khamkheda</t>
  </si>
  <si>
    <t>Madhya Pradesh Board of Secondary Education, Bhopal, Madhya Pradesh</t>
  </si>
  <si>
    <t>Hindi, English, Mathematics, Science</t>
  </si>
  <si>
    <t>Sardar Vallabh Bhai Higher Secondary School Kasrawad</t>
  </si>
  <si>
    <t>Devi Ahilya Vishwavidyalaya, Indore</t>
  </si>
  <si>
    <t>Govt. Holkar Science College Indore Madhya Pradesh</t>
  </si>
  <si>
    <t>Computer Science, Mathematics</t>
  </si>
  <si>
    <t>B.Sc. in Computer Science</t>
  </si>
  <si>
    <t>Real Analysis, Complex Analysis, Topology, Algebra, Functional Analysis, Fuzzy Mathematics, Operational Research, Discrete Mathematics</t>
  </si>
  <si>
    <t>Mathematical Modeling, Numerical Simulation, Computational Biology</t>
  </si>
  <si>
    <t>Maulana Azad National Institute of Technology, Bhopal</t>
  </si>
  <si>
    <t>Engineering Mathematics-I</t>
  </si>
  <si>
    <t>19-Feb-26 03:38 PM</t>
  </si>
  <si>
    <t>Bhaskar Nalla</t>
  </si>
  <si>
    <t>baskar.nalla@gmail.com</t>
  </si>
  <si>
    <t>15-6-1978</t>
  </si>
  <si>
    <t xml:space="preserve">English Hindi Telugu </t>
  </si>
  <si>
    <t>Jecob</t>
  </si>
  <si>
    <t>House no 2-9-495A. Waddepalli village Srinagar colony north Hanamkonda Dist Telangana state
Warangal Urban</t>
  </si>
  <si>
    <t xml:space="preserve">Kakatiya High School English Medium Warangal Telangana India </t>
  </si>
  <si>
    <t xml:space="preserve">Board of Secondary School Hyderabad Telangana </t>
  </si>
  <si>
    <t xml:space="preserve">English Hindi Telugu Maths Science and </t>
  </si>
  <si>
    <t xml:space="preserve">Mahathi Junior College Hanamkonda Warangal </t>
  </si>
  <si>
    <t xml:space="preserve">Board of Intermediate Hyderabad Telangana </t>
  </si>
  <si>
    <t xml:space="preserve">English Hindi Commerce Economics Civics </t>
  </si>
  <si>
    <t xml:space="preserve">Bachelor of Commerce Kakatiya University Warangal Telangana </t>
  </si>
  <si>
    <t xml:space="preserve">University College of Arts and Science College Kakatiya University Warangal Telangana </t>
  </si>
  <si>
    <t xml:space="preserve">English Hindi Advanced Accounting Income tax Business Statistics Cost Accounting </t>
  </si>
  <si>
    <t xml:space="preserve">Kakatiya University Master of Human Resource Management and Organizational Behaviour </t>
  </si>
  <si>
    <t xml:space="preserve">Master of Human Resource Management Kakatiya University Warangal Telangana </t>
  </si>
  <si>
    <t xml:space="preserve">Dept of Human Resource Management and Public Administration Warangal Telangana </t>
  </si>
  <si>
    <t xml:space="preserve">Human Resource Management </t>
  </si>
  <si>
    <t xml:space="preserve">Master of Business Administration Kakatiya University Warangal Telangana </t>
  </si>
  <si>
    <t xml:space="preserve">Human Resource Management and Organizational Behaviour Kakatiya University Warangal Telangana </t>
  </si>
  <si>
    <t xml:space="preserve">Dr BR Ambedkar University Hyderabad Telangana </t>
  </si>
  <si>
    <t xml:space="preserve">Master of Science in Psychology, Hyderabad Telangana </t>
  </si>
  <si>
    <t xml:space="preserve">Social Psychology </t>
  </si>
  <si>
    <t xml:space="preserve">Commerce and Business Management - Human Resource Management Practices in Organized Retailing A Study on Select Retailers </t>
  </si>
  <si>
    <t xml:space="preserve">University College of Commerce and Business Management Kakatiya University Warangal Telangana </t>
  </si>
  <si>
    <t>&lt;p&gt;I attended a training workshops at INFLIBNET - SHODHGANGA &amp;amp; SHODHCHAKRA An UGC Autonomous body Gandhinagar, Gujarat.&lt;/p&gt;</t>
  </si>
  <si>
    <t>&lt;p&gt;Under my Supervision 9 research scholars have conferred the Ph.D degree from the Faculty of Management, P.K.University, Shivpuri Madhya Pradesh.&lt;/p&gt;
&lt;p&gt;&amp;nbsp;&lt;/p&gt;</t>
  </si>
  <si>
    <t>19-Feb-26 03:39 PM</t>
  </si>
  <si>
    <t>19-Feb-26 03:40 PM</t>
  </si>
  <si>
    <t>19-Feb-26 03:41 PM</t>
  </si>
  <si>
    <t>Ravi Sankar Pasupuleti</t>
  </si>
  <si>
    <t>pravisankar615@gmail.com</t>
  </si>
  <si>
    <t>05-Jun-1986</t>
  </si>
  <si>
    <t>Krishna</t>
  </si>
  <si>
    <t>D.No: 1-65, Lingamguntla Agraharam, Narasaraopeta (M), Palnadu (D), Andhra Pradesh, India. Pincode: 522601</t>
  </si>
  <si>
    <t>ZPH School</t>
  </si>
  <si>
    <t>Narasaraopeta/ Andhra Pradesh</t>
  </si>
  <si>
    <t>Mathemeatics, Science, Social Studies,English</t>
  </si>
  <si>
    <t>SS&amp;N College</t>
  </si>
  <si>
    <t>Narasaraopeta/ Andhrapradesh</t>
  </si>
  <si>
    <t>Mathematics, Physics,chemistry</t>
  </si>
  <si>
    <t>Acharya Nagarjuna University</t>
  </si>
  <si>
    <t>Narasaraopeta /Andhra Pradesh</t>
  </si>
  <si>
    <t>Mathematics,Physics,Electronics</t>
  </si>
  <si>
    <t>B.Sc (M.P.E)</t>
  </si>
  <si>
    <t>Guntur/ Andhra Pradesh</t>
  </si>
  <si>
    <t>Marketing management,Financial management</t>
  </si>
  <si>
    <t>Marketing management</t>
  </si>
  <si>
    <t>VIT-AP University, Amaravati</t>
  </si>
  <si>
    <t>&lt;p&gt;1. Received Best Research Paper award for the paper titled &amp;ldquo;Artificial Intelligence in the Pocket: Factors Influencing Generation Z's Intention to Use AI-Powered Mobile Banking Applications&amp;rdquo; in the international conference titled &amp;ldquo;The Impact of AI Driven Decision Making and Agile Management Practices for Sustainable Development (ICADMS2024)&amp;rdquo; organized by Acharya Institute of Graduate studies, Bangalore, Karnataka.&lt;/p&gt;
&lt;p&gt;2. An Appreciation Certificate received for delivering an expert session on "Structural Equation Modeling (SEM) Using SPSS &amp;amp; AMOS" at &amp;ldquo;The Global Faculty Advanced Development Programme (GFADP)&amp;rdquo; organized by Acharya Institute of Graduate Studies, Bangalore, Karnataka on 10/06/2025.&lt;/p&gt;
&lt;p&gt;3. NCC-C Certificate at Graduation Level&lt;/p&gt;</t>
  </si>
  <si>
    <t>MS Office,SPSS,SmartPLS</t>
  </si>
  <si>
    <t>19-Feb-26 03:46 PM</t>
  </si>
  <si>
    <t>Mohanraj R.</t>
  </si>
  <si>
    <t>rsrirammohan@gmail.com</t>
  </si>
  <si>
    <t>18-Sep-1990</t>
  </si>
  <si>
    <t>Rajendran K.</t>
  </si>
  <si>
    <t>48 ACM Tower, Thirumal Nagar, Narayanavalasu, Nandha CBSE School Opposite, Erode, 638011, Tamilnadu</t>
  </si>
  <si>
    <t>Sengunthar Higher Secondary School</t>
  </si>
  <si>
    <t>Tamilnadu State Board, Chennai</t>
  </si>
  <si>
    <t>Maths,Computer Science,Physics,Chemistry</t>
  </si>
  <si>
    <t xml:space="preserve">Anna university </t>
  </si>
  <si>
    <t>Kongu Engineering College, Erode/Tamilnadu</t>
  </si>
  <si>
    <t>Anna university, Chennai</t>
  </si>
  <si>
    <t>&lt;p class="MsoNormal" style="margin-left: 36.0pt; text-align: justify; text-indent: -18.0pt; line-height: 150%; mso-list: l0 level1 lfo1; tab-stops: list 18.0pt;"&gt;&lt;!-- [if !supportLists]--&gt;&lt;span lang="EN-US" style="mso-bidi-font-size: 10.0pt; line-height: 150%; font-family: Symbol; mso-fareast-font-family: Symbol; mso-bidi-font-family: Symbol; color: black;"&gt;&lt;span style="mso-list: Ignore;"&gt;&amp;middot;&lt;span style="font: 7.0pt 'Times New Roman';"&gt;&amp;nbsp;&amp;nbsp;&amp;nbsp;&amp;nbsp;&amp;nbsp;&amp;nbsp;&amp;nbsp;&amp;nbsp; &lt;/span&gt;&lt;/span&gt;&lt;/span&gt;&lt;!--[endif]--&gt;&lt;span lang="EN-US" style="font-size: 10.0pt; line-height: 150%; font-family: 'Cambria',serif; color: black;"&gt;Outstanding Paper Award from the Journal of Construction for the article entitled &amp;ldquo;Mechanical performance of ETC RC beam with U-framed AFRP laminates under a static load condition&amp;rdquo;. &lt;a href="https://revistadelaconstruccion.uc.cl/index.php/RDLC/announcement/view/530"&gt;Outstanding Paper Award 2022 | Journal of Construction&lt;/a&gt;&lt;/span&gt;&lt;/p&gt;
&lt;p class="MsoNormal" style="margin-left: 36.0pt; text-align: justify; text-indent: -18.0pt; line-height: 150%; mso-list: l0 level1 lfo1; tab-stops: list 18.0pt;"&gt;&lt;!-- [if !supportLists]--&gt;&lt;span lang="EN-US" style="mso-bidi-font-size: 10.0pt; line-height: 150%; font-family: Symbol; mso-fareast-font-family: Symbol; mso-bidi-font-family: Symbol; color: black;"&gt;&lt;span style="mso-list: Ignore;"&gt;&amp;middot;&lt;span style="font: 7.0pt 'Times New Roman';"&gt;&amp;nbsp;&amp;nbsp;&amp;nbsp;&amp;nbsp;&amp;nbsp;&amp;nbsp;&amp;nbsp;&amp;nbsp; &lt;/span&gt;&lt;/span&gt;&lt;/span&gt;&lt;!--[endif]--&gt;&lt;span lang="EN-US" style="font-size: 10.0pt; line-height: 150%; font-family: 'Cambria',serif; color: black;"&gt;Certificate of appreciation from Excel Group Institution for producing 86% results in Prefabricated Structures during 11&lt;sup&gt;th&lt;/sup&gt; Annual Day function, Excel Engineering College.&lt;/span&gt;&lt;/p&gt;
&lt;p class="MsoNormal" style="margin-left: 36.0pt; text-align: justify; text-indent: -18.0pt; line-height: 150%; mso-list: l0 level1 lfo1; tab-stops: list 18.0pt;"&gt;&lt;!-- [if !supportLists]--&gt;&lt;span lang="EN-US" style="mso-bidi-font-size: 10.0pt; line-height: 150%; font-family: Symbol; mso-fareast-font-family: Symbol; mso-bidi-font-family: Symbol; color: black;"&gt;&lt;span style="mso-list: Ignore;"&gt;&amp;middot;&lt;span style="font: 7.0pt 'Times New Roman';"&gt;&amp;nbsp;&amp;nbsp;&amp;nbsp;&amp;nbsp;&amp;nbsp;&amp;nbsp;&amp;nbsp;&amp;nbsp; &lt;/span&gt;&lt;/span&gt;&lt;/span&gt;&lt;!--[endif]--&gt;&lt;span lang="EN-US" style="font-size: 10.0pt; line-height: 150%; font-family: 'Cambria',serif; color: black;"&gt;Received Rs. 11,000/- cash award from Excel Group Institutions for producing 93% results during the academic year 2015-16 in the 9&lt;sup&gt;th&lt;/sup&gt; Annual Day function, Excel Engineering College.&lt;/span&gt;&lt;/p&gt;
&lt;p class="MsoNormal" style="margin-left: 36.0pt; text-align: justify; text-indent: -18.0pt; line-height: 150%; mso-list: l0 level1 lfo1; tab-stops: list 18.0pt;"&gt;&lt;!-- [if !supportLists]--&gt;&lt;span lang="EN-US" style="mso-bidi-font-size: 10.0pt; line-height: 150%; font-family: Symbol; mso-fareast-font-family: Symbol; mso-bidi-font-family: Symbol; color: black;"&gt;&lt;span style="mso-list: Ignore;"&gt;&amp;middot;&lt;span style="font: 7.0pt 'Times New Roman';"&gt;&amp;nbsp;&amp;nbsp;&amp;nbsp;&amp;nbsp;&amp;nbsp;&amp;nbsp;&amp;nbsp;&amp;nbsp; &lt;/span&gt;&lt;/span&gt;&lt;/span&gt;&lt;!--[endif]--&gt;&lt;span lang="EN-US" style="font-size: 10.0pt; line-height: 150%; font-family: 'Cambria',serif; color: black;"&gt;Certificate of appreciation from Excel Group Institution for producing 100% results in Prefabricated Structures during 9&lt;sup&gt;th&lt;/sup&gt; Annual Day function, Excel Engineering College.&lt;/span&gt;&lt;/p&gt;
&lt;p class="MsoNormal" style="margin-left: 36.0pt; text-align: justify; text-indent: -18.0pt; line-height: 150%; mso-list: l0 level1 lfo1; tab-stops: list 18.0pt;"&gt;&lt;!-- [if !supportLists]--&gt;&lt;span lang="EN-US" style="mso-bidi-font-size: 10.0pt; line-height: 150%; font-family: Symbol; mso-fareast-font-family: Symbol; mso-bidi-font-family: Symbol; color: black;"&gt;&lt;span style="mso-list: Ignore;"&gt;&amp;middot;&lt;span style="font: 7.0pt 'Times New Roman';"&gt;&amp;nbsp;&amp;nbsp;&amp;nbsp;&amp;nbsp;&amp;nbsp;&amp;nbsp;&amp;nbsp;&amp;nbsp; &lt;/span&gt;&lt;/span&gt;&lt;/span&gt;&lt;!--[endif]--&gt;&lt;span lang="EN-US" style="font-size: 10.0pt; line-height: 150%; font-family: 'Cambria',serif; color: black;"&gt;Certificate of appreciation from Excel Group Institution for producing 92 results in Engineering Mechanics during 9&lt;sup&gt;th&lt;/sup&gt; Annual Day function, Excel Engineering College.&lt;/span&gt;&lt;/p&gt;
&lt;p class="MsoNormal" style="margin-left: 36.0pt; text-align: justify; text-indent: -18.0pt; line-height: 150%; mso-list: l0 level1 lfo1; tab-stops: list 18.0pt;"&gt;&lt;!-- [if !supportLists]--&gt;&lt;span lang="EN-US" style="mso-bidi-font-size: 10.0pt; line-height: 150%; font-family: Symbol; mso-fareast-font-family: Symbol; mso-bidi-font-family: Symbol; color: black;"&gt;&lt;span style="mso-list: Ignore;"&gt;&amp;middot;&lt;span style="font: 7.0pt 'Times New Roman';"&gt;&amp;nbsp;&amp;nbsp;&amp;nbsp;&amp;nbsp;&amp;nbsp;&amp;nbsp;&amp;nbsp;&amp;nbsp; &lt;/span&gt;&lt;/span&gt;&lt;/span&gt;&lt;!--[endif]--&gt;&lt;span lang="EN-US" style="font-size: 10.0pt; line-height: 150%; font-family: 'Cambria',serif; color: black;"&gt;Received Rs. 4,500/- cash award from Excel Group Institutions for producing 93 results in Prefabricated Structures in the 8&lt;sup&gt;th&lt;/sup&gt; Annual Day function, Excel Engineering College.&lt;/span&gt;&lt;/p&gt;
&lt;p class="MsoNormal" style="margin-left: 36.0pt; text-align: justify; text-indent: -18.0pt; line-height: 150%; mso-list: l0 level1 lfo1; tab-stops: list 18.0pt;"&gt;&lt;!-- [if !supportLists]--&gt;&lt;span lang="EN-US" style="mso-bidi-font-size: 10.0pt; line-height: 150%; font-family: Symbol; mso-fareast-font-family: Symbol; mso-bidi-font-family: Symbol; color: black;"&gt;&lt;span style="mso-list: Ignore;"&gt;&amp;middot;&lt;span style="font: 7.0pt 'Times New Roman';"&gt;&amp;nbsp;&amp;nbsp;&amp;nbsp;&amp;nbsp;&amp;nbsp;&amp;nbsp;&amp;nbsp;&amp;nbsp; &lt;/span&gt;&lt;/span&gt;&lt;/span&gt;&lt;!--[endif]--&gt;&lt;span lang="EN-US" style="font-size: 10.0pt; line-height: 150%; font-family: 'Cambria',serif; color: black;"&gt;Certificate of appreciation from Excel Group Institutions for producing 87.9 results in Design of Reinforced Concrete Elements in 8&lt;sup&gt;th&lt;/sup&gt; Annual Day function, Excel Engineering College.&lt;/span&gt;&lt;/p&gt;</t>
  </si>
  <si>
    <t>ABAQUS,AutoCAD,MS Office</t>
  </si>
  <si>
    <t>19-Feb-26 03:54 PM</t>
  </si>
  <si>
    <t>Shivaprasad K N</t>
  </si>
  <si>
    <t>shivaprasad.god@gmail.com</t>
  </si>
  <si>
    <t>24-Jul-1989</t>
  </si>
  <si>
    <t>English,kannada,Telugu,Hindi</t>
  </si>
  <si>
    <t>Nagendra K A</t>
  </si>
  <si>
    <t>Home Address: #1447/A, 4th Cross, Kathwadipura Agrahara, K. R. Mohalla, Mysore - 570004.
Work Address: Research Assistant Professor, Centre for AI Technology in Construction, Hanyang University ERICA campus, Ansan, South Korea.</t>
  </si>
  <si>
    <t>JSS Balajagath English Medium High School</t>
  </si>
  <si>
    <t>Karnataka Secondary Education Examination Board</t>
  </si>
  <si>
    <t>Sarada Vilas Pre-University College</t>
  </si>
  <si>
    <t>Department of Pre-University Education, Karnataka</t>
  </si>
  <si>
    <t>PCMC's</t>
  </si>
  <si>
    <t>Autonomous college under Visvesvaraya Technological University (VTU)</t>
  </si>
  <si>
    <t>The National Institute of Engineering, Mysore</t>
  </si>
  <si>
    <t>Visvesvaraya Technological University (VTU)</t>
  </si>
  <si>
    <t>B.M.S. College of Engineering, Bangalore</t>
  </si>
  <si>
    <t>Construction Technology</t>
  </si>
  <si>
    <t>Construction Materials</t>
  </si>
  <si>
    <t>&lt;p&gt;&lt;!-- [if gte mso 9]&gt;&lt;xml&gt;
 &lt;o:OfficeDocumentSettings&gt;
  &lt;o:TargetScreenSize&gt;800x600&lt;/o:TargetScreenSize&gt;
 &lt;/o:OfficeDocumentSettings&gt;
&lt;/xml&gt;&lt;![endif]--&gt;&lt;!-- [if gte mso 9]&gt;&lt;xml&gt;
 &lt;w:WordDocument&gt;
  &lt;w:View&gt;Normal&lt;/w:View&gt;
  &lt;w:Zoom&gt;0&lt;/w:Zoom&gt;
  &lt;w:TrackMoves/&gt;
  &lt;w:TrackFormatting/&gt;
  &lt;w:PunctuationKerning/&gt;
  &lt;w:ValidateAgainstSchemas/&gt;
  &lt;w:SaveIfXMLInvalid&gt;false&lt;/w:SaveIfXMLInvalid&gt;
  &lt;w:IgnoreMixedContent&gt;false&lt;/w:IgnoreMixedContent&gt;
  &lt;w:AlwaysShowPlaceholderText&gt;false&lt;/w:AlwaysShowPlaceholderText&gt;
  &lt;w:DoNotPromoteQF/&gt;
  &lt;w:LidThemeOther&gt;EN-IN&lt;/w:LidThemeOther&gt;
  &lt;w:LidThemeAsian&gt;KO&lt;/w:LidThemeAsian&gt;
  &lt;w:LidThemeComplexScript&gt;X-NONE&lt;/w:LidThemeComplexScript&gt;
  &lt;w:Compatibility&gt;
   &lt;w:BreakWrappedTables/&gt;
   &lt;w:SnapToGridInCell/&gt;
   &lt;w:WrapTextWithPunct/&gt;
   &lt;w:UseAsianBreakRules/&gt;
   &lt;w:DontGrowAutofit/&gt;
   &lt;w:SplitPgBreakAndParaMark/&gt;
   &lt;w:EnableOpenTypeKerning/&gt;
   &lt;w:DontFlipMirrorIndents/&gt;
   &lt;w:OverrideTableStyleHps/&gt;
  &lt;/w:Compatibility&gt;
  &lt;m:mathPr&gt;
   &lt;m:mathFont m:val="Cambria Math"/&gt;
   &lt;m:brkBin m:val="before"/&gt;
   &lt;m:brkBinSub m:val="&amp;#45;-"/&gt;
   &lt;m:smallFrac m:val="off"/&gt;
   &lt;m:dispDef/&gt;
   &lt;m:lMargin m:val="0"/&gt;
   &lt;m:rMargin m:val="0"/&gt;
   &lt;m:defJc m:val="centerGroup"/&gt;
   &lt;m:wrapIndent m:val="1440"/&gt;
   &lt;m:intLim m:val="subSup"/&gt;
   &lt;m:naryLim m:val="undOvr"/&gt;
  &lt;/m:mathPr&gt;&lt;/w:WordDocument&gt;
&lt;/xml&gt;&lt;![endif]--&gt;&lt;!-- [if gte mso 9]&gt;&lt;xml&gt;
 &lt;w:LatentStyles DefLockedState="false" DefUnhideWhenUsed="false"
  DefSemiHidden="false" DefQFormat="false" DefPriority="99"
  LatentStyleCount="371"&gt;
  &lt;w:LsdException Locked="false" Priority="0" QFormat="true" Name="Normal"/&gt;
  &lt;w:LsdException Locked="false" Priority="9" QFormat="true" Name="heading 1"/&gt;
  &lt;w:LsdException Locked="false" Priority="9" SemiHidden="true"
   UnhideWhenUsed="true" QFormat="true" Name="heading 2"/&gt;
  &lt;w:LsdException Locked="false" Priority="9" SemiHidden="true"
   UnhideWhenUsed="true" QFormat="true" Name="heading 3"/&gt;
  &lt;w:LsdException Locked="false" Priority="9" SemiHidden="true"
   UnhideWhenUsed="true" QFormat="true" Name="heading 4"/&gt;
  &lt;w:LsdException Locked="false" Priority="9" SemiHidden="true"
   UnhideWhenUsed="true" QFormat="true" Name="heading 5"/&gt;
  &lt;w:LsdException Locked="false" Priority="9" SemiHidden="true"
   UnhideWhenUsed="true" QFormat="true" Name="heading 6"/&gt;
  &lt;w:LsdException Locked="false" Priority="9" SemiHidden="true"
   UnhideWhenUsed="true" QFormat="true" Name="heading 7"/&gt;
  &lt;w:LsdException Locked="false" Priority="9" SemiHidden="true"
   UnhideWhenUsed="true" QFormat="true" Name="heading 8"/&gt;
  &lt;w:LsdException Locked="false" Priority="9" SemiHidden="true"
   UnhideWhenUsed="true" QFormat="true" Name="heading 9"/&gt;
  &lt;w:LsdException Locked="false" SemiHidden="true" UnhideWhenUsed="true"
   Name="index 1"/&gt;
  &lt;w:LsdException Locked="false" SemiHidden="true" UnhideWhenUsed="true"
   Name="index 2"/&gt;
  &lt;w:LsdException Locked="false" SemiHidden="true" UnhideWhenUsed="true"
   Name="index 3"/&gt;
  &lt;w:LsdException Locked="false" SemiHidden="true" UnhideWhenUsed="true"
   Name="index 4"/&gt;
  &lt;w:LsdException Locked="false" SemiHidden="true" UnhideWhenUsed="true"
   Name="index 5"/&gt;
  &lt;w:LsdException Locked="false" SemiHidden="true" UnhideWhenUsed="true"
   Name="index 6"/&gt;
  &lt;w:LsdException Locked="false" SemiHidden="true" UnhideWhenUsed="true"
   Name="index 7"/&gt;
  &lt;w:LsdException Locked="false" SemiHidden="true" UnhideWhenUsed="true"
   Name="index 8"/&gt;
  &lt;w:LsdException Locked="false" SemiHidden="true" UnhideWhenUsed="true"
   Name="index 9"/&gt;
  &lt;w:LsdException Locked="false" Priority="39" SemiHidden="true"
   UnhideWhenUsed="true" Name="toc 1"/&gt;
  &lt;w:LsdException Locked="false" Priority="39" SemiHidden="true"
   UnhideWhenUsed="true" Name="toc 2"/&gt;
  &lt;w:LsdException Locked="false" Priority="39" SemiHidden="true"
   UnhideWhenUsed="true" Name="toc 3"/&gt;
  &lt;w:LsdException Locked="false" Priority="39" SemiHidden="true"
   UnhideWhenUsed="true" Name="toc 4"/&gt;
  &lt;w:LsdException Locked="false" Priority="39" SemiHidden="true"
   UnhideWhenUsed="true" Name="toc 5"/&gt;
  &lt;w:LsdException Locked="false" Priority="39" SemiHidden="true"
   UnhideWhenUsed="true" Name="toc 6"/&gt;
  &lt;w:LsdException Locked="false" Priority="39" SemiHidden="true"
   UnhideWhenUsed="true" Name="toc 7"/&gt;
  &lt;w:LsdException Locked="false" Priority="39" SemiHidden="true"
   UnhideWhenUsed="true" Name="toc 8"/&gt;
  &lt;w:LsdException Locked="false" Priority="39" SemiHidden="true"
   UnhideWhenUsed="true" Name="toc 9"/&gt;
  &lt;w:LsdException Locked="false" SemiHidden="true" UnhideWhenUsed="true"
   Name="Normal Indent"/&gt;
  &lt;w:LsdException Locked="false" SemiHidden="true" UnhideWhenUsed="true"
   Name="footnote text"/&gt;
  &lt;w:LsdException Locked="false" SemiHidden="true" UnhideWhenUsed="true"
   Name="annotation text"/&gt;
  &lt;w:LsdException Locked="false" SemiHidden="true" UnhideWhenUsed="true"
   Name="header"/&gt;
  &lt;w:LsdException Locked="false" SemiHidden="true" UnhideWhenUsed="true"
   Name="footer"/&gt;
  &lt;w:LsdException Locked="false" SemiHidden="true" UnhideWhenUsed="true"
   Name="index heading"/&gt;
  &lt;w:LsdException Locked="false" Priority="35" SemiHidden="true"
   UnhideWhenUsed="true" QFormat="true" Name="caption"/&gt;
  &lt;w:LsdException Locked="false" SemiHidden="true" UnhideWhenUsed="true"
   Name="table of figures"/&gt;
  &lt;w:LsdException Locked="false" SemiHidden="true" UnhideWhenUsed="true"
   Name="envelope address"/&gt;
  &lt;w:LsdException Locked="false" SemiHidden="true" UnhideWhenUsed="true"
   Name="envelope return"/&gt;
  &lt;w:LsdException Locked="false" SemiHidden="true" UnhideWhenUsed="true"
   Name="footnote reference"/&gt;
  &lt;w:LsdException Locked="false" SemiHidden="true" UnhideWhenUsed="true"
   Name="annotation reference"/&gt;
  &lt;w:LsdException Locked="false" SemiHidden="true" UnhideWhenUsed="true"
   Name="line number"/&gt;
  &lt;w:LsdException Locked="false" SemiHidden="true" UnhideWhenUsed="true"
   Name="page number"/&gt;
  &lt;w:LsdException Locked="false" SemiHidden="true" UnhideWhenUsed="true"
   Name="endnote reference"/&gt;
  &lt;w:LsdException Locked="false" SemiHidden="true" UnhideWhenUsed="true"
   Name="endnote text"/&gt;
  &lt;w:LsdException Locked="false" SemiHidden="true" UnhideWhenUsed="true"
   Name="table of authorities"/&gt;
  &lt;w:LsdException Locked="false" SemiHidden="true" UnhideWhenUsed="true"
   Name="macro"/&gt;
  &lt;w:LsdException Locked="false" SemiHidden="true" UnhideWhenUsed="true"
   Name="toa heading"/&gt;
  &lt;w:LsdException Locked="false" SemiHidden="true" UnhideWhenUsed="true"
   Name="List"/&gt;
  &lt;w:LsdException Locked="false" SemiHidden="true" UnhideWhenUsed="true"
   Name="List Bullet"/&gt;
  &lt;w:LsdException Locked="false" SemiHidden="true" UnhideWhenUsed="true"
   Name="List Number"/&gt;
  &lt;w:LsdException Locked="false" SemiHidden="true" UnhideWhenUsed="true"
   Name="List 2"/&gt;
  &lt;w:LsdException Locked="false" SemiHidden="true" UnhideWhenUsed="true"
   Name="List 3"/&gt;
  &lt;w:LsdException Locked="false" SemiHidden="true" UnhideWhenUsed="true"
   Name="List 4"/&gt;
  &lt;w:LsdException Locked="false" SemiHidden="true" UnhideWhenUsed="true"
   Name="List 5"/&gt;
  &lt;w:LsdException Locked="false" SemiHidden="true" UnhideWhenUsed="true"
   Name="List Bullet 2"/&gt;
  &lt;w:LsdException Locked="false" SemiHidden="true" UnhideWhenUsed="true"
   Name="List Bullet 3"/&gt;
  &lt;w:LsdException Locked="false" SemiHidden="true" UnhideWhenUsed="true"
   Name="List Bullet 4"/&gt;
  &lt;w:LsdException Locked="false" SemiHidden="true" UnhideWhenUsed="true"
   Name="List Bullet 5"/&gt;
  &lt;w:LsdException Locked="false" SemiHidden="true" UnhideWhenUsed="true"
   Name="List Number 2"/&gt;
  &lt;w:LsdException Locked="false" SemiHidden="true" UnhideWhenUsed="true"
   Name="List Number 3"/&gt;
  &lt;w:LsdException Locked="false" SemiHidden="true" UnhideWhenUsed="true"
   Name="List Number 4"/&gt;
  &lt;w:LsdException Locked="false" SemiHidden="true" UnhideWhenUsed="true"
   Name="List Number 5"/&gt;
  &lt;w:LsdException Locked="false" Priority="10" QFormat="true" Name="Title"/&gt;
  &lt;w:LsdException Locked="false" SemiHidden="true" UnhideWhenUsed="true"
   Name="Closing"/&gt;
  &lt;w:LsdException Locked="false" SemiHidden="true" UnhideWhenUsed="true"
   Name="Signature"/&gt;
  &lt;w:LsdException Locked="false" Priority="1" SemiHidden="true"
   UnhideWhenUsed="true" Name="Default Paragraph Font"/&gt;
  &lt;w:LsdException Locked="false" SemiHidden="true" UnhideWhenUsed="true"
   Name="Body Text"/&gt;
  &lt;w:LsdException Locked="false" SemiHidden="true" UnhideWhenUsed="true"
   Name="Body Text Indent"/&gt;
  &lt;w:LsdException Locked="false" SemiHidden="true" UnhideWhenUsed="true"
   Name="List Continue"/&gt;
  &lt;w:LsdException Locked="false" SemiHidden="true" UnhideWhenUsed="true"
   Name="List Continue 2"/&gt;
  &lt;w:LsdException Locked="false" SemiHidden="true" UnhideWhenUsed="true"
   Name="List Continue 3"/&gt;
  &lt;w:LsdException Locked="false" SemiHidden="true" UnhideWhenUsed="true"
   Name="List Continue 4"/&gt;
  &lt;w:LsdException Locked="false" SemiHidden="true" UnhideWhenUsed="true"
   Name="List Continue 5"/&gt;
  &lt;w:LsdException Locked="false" SemiHidden="true" UnhideWhenUsed="true"
   Name="Message Header"/&gt;
  &lt;w:LsdException Locked="false" Priority="11" QFormat="true" Name="Subtitle"/&gt;
  &lt;w:LsdException Locked="false" SemiHidden="true" UnhideWhenUsed="true"
   Name="Salutation"/&gt;
  &lt;w:LsdException Locked="false" SemiHidden="true" UnhideWhenUsed="true"
   Name="Date"/&gt;
  &lt;w:LsdException Locked="false" SemiHidden="true" UnhideWhenUsed="true"
   Name="Body Text First Indent"/&gt;
  &lt;w:LsdException Locked="false" SemiHidden="true" UnhideWhenUsed="true"
   Name="Body Text First Indent 2"/&gt;
  &lt;w:LsdException Locked="false" SemiHidden="true" UnhideWhenUsed="true"
   Name="Note Heading"/&gt;
  &lt;w:LsdException Locked="false" SemiHidden="true" UnhideWhenUsed="true"
   Name="Body Text 2"/&gt;
  &lt;w:LsdException Locked="false" SemiHidden="true" UnhideWhenUsed="true"
   Name="Body Text 3"/&gt;
  &lt;w:LsdException Locked="false" SemiHidden="true" UnhideWhenUsed="true"
   Name="Body Text Indent 2"/&gt;
  &lt;w:LsdException Locked="false" SemiHidden="true" UnhideWhenUsed="true"
   Name="Body Text Indent 3"/&gt;
  &lt;w:LsdException Locked="false" SemiHidden="true" UnhideWhenUsed="true"
   Name="Block Text"/&gt;
  &lt;w:LsdException Locked="false" SemiHidden="true" UnhideWhenUsed="true"
   Name="Hyperlink"/&gt;
  &lt;w:LsdException Locked="false" SemiHidden="true" UnhideWhenUsed="true"
   Name="FollowedHyperlink"/&gt;
  &lt;w:LsdException Locked="false" Priority="22" QFormat="true" Name="Strong"/&gt;
  &lt;w:LsdException Locked="false" Priority="20" QFormat="true" Name="Emphasis"/&gt;
  &lt;w:LsdException Locked="false" SemiHidden="true" UnhideWhenUsed="true"
   Name="Document Map"/&gt;
  &lt;w:LsdException Locked="false" SemiHidden="true" UnhideWhenUsed="true"
   Name="Plain Text"/&gt;
  &lt;w:LsdException Locked="false" SemiHidden="true" UnhideWhenUsed="true"
   Name="E-mail Signature"/&gt;
  &lt;w:LsdException Locked="false" SemiHidden="true" UnhideWhenUsed="true"
   Name="HTML Top of Form"/&gt;
  &lt;w:LsdException Locked="false" SemiHidden="true" UnhideWhenUsed="true"
   Name="HTML Bottom of Form"/&gt;
  &lt;w:LsdException Locked="false" SemiHidden="true" UnhideWhenUsed="true"
   Name="Normal (Web)"/&gt;
  &lt;w:LsdException Locked="false" SemiHidden="true" UnhideWhenUsed="true"
   Name="HTML Acronym"/&gt;
  &lt;w:LsdException Locked="false" SemiHidden="true" UnhideWhenUsed="true"
   Name="HTML Address"/&gt;
  &lt;w:LsdException Locked="false" SemiHidden="true" UnhideWhenUsed="true"
   Name="HTML Cite"/&gt;
  &lt;w:LsdException Locked="false" SemiHidden="true" UnhideWhenUsed="true"
   Name="HTML Code"/&gt;
  &lt;w:LsdException Locked="false" SemiHidden="true" UnhideWhenUsed="true"
   Name="HTML Definition"/&gt;
  &lt;w:LsdException Locked="false" SemiHidden="true" UnhideWhenUsed="true"
   Name="HTML Keyboard"/&gt;
  &lt;w:LsdException Locked="false" SemiHidden="true" UnhideWhenUsed="true"
   Name="HTML Preformatted"/&gt;
  &lt;w:LsdException Locked="false" SemiHidden="true" UnhideWhenUsed="true"
   Name="HTML Sample"/&gt;
  &lt;w:LsdException Locked="false" SemiHidden="true" UnhideWhenUsed="true"
   Name="HTML Typewriter"/&gt;
  &lt;w:LsdException Locked="false" SemiHidden="true" UnhideWhenUsed="true"
   Name="HTML Variable"/&gt;
  &lt;w:LsdException Locked="false" SemiHidden="true" UnhideWhenUsed="true"
   Name="Normal Table"/&gt;
  &lt;w:LsdException Locked="false" SemiHidden="true" UnhideWhenUsed="true"
   Name="annotation subject"/&gt;
  &lt;w:LsdException Locked="false" SemiHidden="true" UnhideWhenUsed="true"
   Name="No List"/&gt;
  &lt;w:LsdException Locked="false" SemiHidden="true" UnhideWhenUsed="true"
   Name="Outline List 1"/&gt;
  &lt;w:LsdException Locked="false" SemiHidden="true" UnhideWhenUsed="true"
   Name="Outline List 2"/&gt;
  &lt;w:LsdException Locked="false" SemiHidden="true" UnhideWhenUsed="true"
   Name="Outline List 3"/&gt;
  &lt;w:LsdException Locked="false" SemiHidden="true" UnhideWhenUsed="true"
   Name="Table Simple 1"/&gt;
  &lt;w:LsdException Locked="false" SemiHidden="true" UnhideWhenUsed="true"
   Name="Table Simple 2"/&gt;
  &lt;w:LsdException Locked="false" SemiHidden="true" UnhideWhenUsed="true"
   Name="Table Simple 3"/&gt;
  &lt;w:LsdException Locked="false" SemiHidden="true" UnhideWhenUsed="true"
   Name="Table Classic 1"/&gt;
  &lt;w:LsdException Locked="false" SemiHidden="true" UnhideWhenUsed="true"
   Name="Table Classic 2"/&gt;
  &lt;w:LsdException Locked="false" SemiHidden="true" UnhideWhenUsed="true"
   Name="Table Classic 3"/&gt;
  &lt;w:LsdException Locked="false" SemiHidden="true" UnhideWhenUsed="true"
   Name="Table Classic 4"/&gt;
  &lt;w:LsdException Locked="false" SemiHidden="true" UnhideWhenUsed="true"
   Name="Table Colorful 1"/&gt;
  &lt;w:LsdException Locked="false" SemiHidden="true" UnhideWhenUsed="true"
   Name="Table Colorful 2"/&gt;
  &lt;w:LsdException Locked="false" SemiHidden="true" UnhideWhenUsed="true"
   Name="Table Colorful 3"/&gt;
  &lt;w:LsdException Locked="false" SemiHidden="true" UnhideWhenUsed="true"
   Name="Table Columns 1"/&gt;
  &lt;w:LsdException Locked="false" SemiHidden="true" UnhideWhenUsed="true"
   Name="Table Columns 2"/&gt;
  &lt;w:LsdException Locked="false" SemiHidden="true" UnhideWhenUsed="true"
   Name="Table Columns 3"/&gt;
  &lt;w:LsdException Locked="false" SemiHidden="true" UnhideWhenUsed="true"
   Name="Table Columns 4"/&gt;
  &lt;w:LsdException Locked="false" SemiHidden="true" UnhideWhenUsed="true"
   Name="Table Columns 5"/&gt;
  &lt;w:LsdException Locked="false" SemiHidden="true" UnhideWhenUsed="true"
   Name="Table Grid 1"/&gt;
  &lt;w:LsdException Locked="false" SemiHidden="true" UnhideWhenUsed="true"
   Name="Table Grid 2"/&gt;
  &lt;w:LsdException Locked="false" SemiHidden="true" UnhideWhenUsed="true"
   Name="Table Grid 3"/&gt;
  &lt;w:LsdException Locked="false" SemiHidden="true" UnhideWhenUsed="true"
   Name="Table Grid 4"/&gt;
  &lt;w:LsdException Locked="false" SemiHidden="true" UnhideWhenUsed="true"
   Name="Table Grid 5"/&gt;
  &lt;w:LsdException Locked="false" SemiHidden="true" UnhideWhenUsed="true"
   Name="Table Grid 6"/&gt;
  &lt;w:LsdException Locked="false" SemiHidden="true" UnhideWhenUsed="true"
   Name="Table Grid 7"/&gt;
  &lt;w:LsdException Locked="false" SemiHidden="true" UnhideWhenUsed="true"
   Name="Table Grid 8"/&gt;
  &lt;w:LsdException Locked="false" SemiHidden="true" UnhideWhenUsed="true"
   Name="Table List 1"/&gt;
  &lt;w:LsdException Locked="false" SemiHidden="true" UnhideWhenUsed="true"
   Name="Table List 2"/&gt;
  &lt;w:LsdException Locked="false" SemiHidden="true" UnhideWhenUsed="true"
   Name="Table List 3"/&gt;
  &lt;w:LsdException Locked="false" SemiHidden="true" UnhideWhenUsed="true"
   Name="Table List 4"/&gt;
  &lt;w:LsdException Locked="false" SemiHidden="true" UnhideWhenUsed="true"
   Name="Table List 5"/&gt;
  &lt;w:LsdException Locked="false" SemiHidden="true" UnhideWhenUsed="true"
   Name="Table List 6"/&gt;
  &lt;w:LsdException Locked="false" SemiHidden="true" UnhideWhenUsed="true"
   Name="Table List 7"/&gt;
  &lt;w:LsdException Locked="false" SemiHidden="true" UnhideWhenUsed="true"
   Name="Table List 8"/&gt;
  &lt;w:LsdException Locked="false" SemiHidden="true" UnhideWhenUsed="true"
   Name="Table 3D effects 1"/&gt;
  &lt;w:LsdException Locked="false" SemiHidden="true" UnhideWhenUsed="true"
   Name="Table 3D effects 2"/&gt;
  &lt;w:LsdException Locked="false" SemiHidden="true" UnhideWhenUsed="true"
   Name="Table 3D effects 3"/&gt;
  &lt;w:LsdException Locked="false" SemiHidden="true" UnhideWhenUsed="true"
   Name="Table Contemporary"/&gt;
  &lt;w:LsdException Locked="false" SemiHidden="true" UnhideWhenUsed="true"
   Name="Table Elegant"/&gt;
  &lt;w:LsdException Locked="false" SemiHidden="true" UnhideWhenUsed="true"
   Name="Table Professional"/&gt;
  &lt;w:LsdException Locked="false" SemiHidden="true" UnhideWhenUsed="true"
   Name="Table Subtle 1"/&gt;
  &lt;w:LsdException Locked="false" SemiHidden="true" UnhideWhenUsed="true"
   Name="Table Subtle 2"/&gt;
  &lt;w:LsdException Locked="false" SemiHidden="true" UnhideWhenUsed="true"
   Name="Table Web 1"/&gt;
  &lt;w:LsdException Locked="false" SemiHidden="true" UnhideWhenUsed="true"
   Name="Table Web 2"/&gt;
  &lt;w:LsdException Locked="false" SemiHidden="true" UnhideWhenUsed="true"
   Name="Table Web 3"/&gt;
  &lt;w:LsdException Locked="false" SemiHidden="true" UnhideWhenUsed="true"
   Name="Balloon Text"/&gt;
  &lt;w:LsdException Locked="false" Priority="39" Name="Table Grid"/&gt;
  &lt;w:LsdException Locked="false" SemiHidden="true" UnhideWhenUsed="true"
   Name="Table Theme"/&gt;
  &lt;w:LsdException Locked="false" SemiHidden="true" Name="Placeholder Text"/&gt;
  &lt;w:LsdException Locked="false" Priority="1" QFormat="true" Name="No Spacing"/&gt;
  &lt;w:LsdException Locked="false" Priority="60" Name="Light Shading"/&gt;
  &lt;w:LsdException Locked="false" Priority="61" Name="Light List"/&gt;
  &lt;w:LsdException Locked="false" Priority="62" Name="Light Grid"/&gt;
  &lt;w:LsdException Locked="false" Priority="63" Name="Medium Shading 1"/&gt;
  &lt;w:LsdException Locked="false" Priority="64" Name="Medium Shading 2"/&gt;
  &lt;w:LsdException Locked="false" Priority="65" Name="Medium List 1"/&gt;
  &lt;w:LsdException Locked="false" Priority="66" Name="Medium List 2"/&gt;
  &lt;w:LsdException Locked="false" Priority="67" Name="Medium Grid 1"/&gt;
  &lt;w:LsdException Locked="false" Priority="68" Name="Medium Grid 2"/&gt;
  &lt;w:LsdException Locked="false" Priority="69" Name="Medium Grid 3"/&gt;
  &lt;w:LsdException Locked="false" Priority="70" Name="Dark List"/&gt;
  &lt;w:LsdException Locked="false" Priority="71" Name="Colorful Shading"/&gt;
  &lt;w:LsdException Locked="false" Priority="72" Name="Colorful List"/&gt;
  &lt;w:LsdException Locked="false" Priority="73" Name="Colorful Grid"/&gt;
  &lt;w:LsdException Locked="false" Priority="60" Name="Light Shading Accent 1"/&gt;
  &lt;w:LsdException Locked="false" Priority="61" Name="Light List Accent 1"/&gt;
  &lt;w:LsdException Locked="false" Priority="62" Name="Light Grid Accent 1"/&gt;
  &lt;w:LsdException Locked="false" Priority="63" Name="Medium Shading 1 Accent 1"/&gt;
  &lt;w:LsdException Locked="false" Priority="64" Name="Medium Shading 2 Accent 1"/&gt;
  &lt;w:LsdException Locked="false" Priority="65" Name="Medium List 1 Accent 1"/&gt;
  &lt;w:LsdException Locked="false" SemiHidden="true" Name="Revision"/&gt;
  &lt;w:LsdException Locked="false" Priority="34" QFormat="true"
   Name="List Paragraph"/&gt;
  &lt;w:LsdException Locked="false" Priority="29" QFormat="true" Name="Quote"/&gt;
  &lt;w:LsdException Locked="false" Priority="30" QFormat="true"
   Name="Intense Quote"/&gt;
  &lt;w:LsdException Locked="false" Priority="66" Name="Medium List 2 Accent 1"/&gt;
  &lt;w:LsdException Locked="false" Priority="67" Name="Medium Grid 1 Accent 1"/&gt;
  &lt;w:LsdException Locked="false" Priority="68" Name="Medium Grid 2 Accent 1"/&gt;
  &lt;w:LsdException Locked="false" Priority="69" Name="Medium Grid 3 Accent 1"/&gt;
  &lt;w:LsdException Locked="false" Priority="70" Name="Dark List Accent 1"/&gt;
  &lt;w:LsdException Locked="false" Priority="71" Name="Colorful Shading Accent 1"/&gt;
  &lt;w:LsdException Locked="false" Priority="72" Name="Colorful List Accent 1"/&gt;
  &lt;w:LsdException Locked="false" Priority="73" Name="Colorful Grid Accent 1"/&gt;
  &lt;w:LsdException Locked="false" Priority="60" Name="Light Shading Accent 2"/&gt;
  &lt;w:LsdException Locked="false" Priority="61" Name="Light List Accent 2"/&gt;
  &lt;w:LsdException Locked="false" Priority="62" Name="Light Grid Accent 2"/&gt;
  &lt;w:LsdException Locked="false" Priority="63" Name="Medium Shading 1 Accent 2"/&gt;
  &lt;w:LsdException Locked="false" Priority="64" Name="Medium Shading 2 Accent 2"/&gt;
  &lt;w:LsdException Locked="false" Priority="65" Name="Medium List 1 Accent 2"/&gt;
  &lt;w:LsdException Locked="false" Priority="66" Name="Medium List 2 Accent 2"/&gt;
  &lt;w:LsdException Locked="false" Priority="67" Name="Medium Grid 1 Accent 2"/&gt;
  &lt;w:LsdException Locked="false" Priority="68" Name="Medium Grid 2 Accent 2"/&gt;
  &lt;w:LsdException Locked="false" Priority="69" Name="Medium Grid 3 Accent 2"/&gt;
  &lt;w:LsdException Locked="false" Priority="70" Name="Dark List Accent 2"/&gt;
  &lt;w:LsdException Locked="false" Priority="71" Name="Colorful Shading Accent 2"/&gt;
  &lt;w:LsdException Locked="false" Priority="72" Name="Colorful List Accent 2"/&gt;
  &lt;w:LsdException Locked="false" Priority="73" Name="Colorful Grid Accent 2"/&gt;
  &lt;w:LsdException Locked="false" Priority="60" Name="Light Shading Accent 3"/&gt;
  &lt;w:LsdException Locked="false" Priority="61" Name="Light List Accent 3"/&gt;
  &lt;w:LsdException Locked="false" Priority="62" Name="Light Grid Accent 3"/&gt;
  &lt;w:LsdException Locked="false" Priority="63" Name="Medium Shading 1 Accent 3"/&gt;
  &lt;w:LsdException Locked="false" Priority="64" Name="Medium Shading 2 Accent 3"/&gt;
  &lt;w:LsdException Locked="false" Priority="65" Name="Medium List 1 Accent 3"/&gt;
  &lt;w:LsdException Locked="false" Priority="66" Name="Medium List 2 Accent 3"/&gt;
  &lt;w:LsdException Locked="false" Priority="67" Name="Medium Grid 1 Accent 3"/&gt;
  &lt;w:LsdException Locked="false" Priority="68" Name="Medium Grid 2 Accent 3"/&gt;
  &lt;w:LsdException Locked="false" Priority="69" Name="Medium Grid 3 Accent 3"/&gt;
  &lt;w:LsdException Locked="false" Priority="70" Name="Dark List Accent 3"/&gt;
  &lt;w:LsdException Locked="false" Priority="71" Name="Colorful Shading Accent 3"/&gt;
  &lt;w:LsdException Locked="false" Priority="72" Name="Colorful List Accent 3"/&gt;
  &lt;w:LsdException Locked="false" Priority="73" Name="Colorful Grid Accent 3"/&gt;
  &lt;w:LsdException Locked="false" Priority="60" Name="Light Shading Accent 4"/&gt;
  &lt;w:LsdException Locked="false" Priority="61" Name="Light List Accent 4"/&gt;
  &lt;w:LsdException Locked="false" Priority="62" Name="Light Grid Accent 4"/&gt;
  &lt;w:LsdException Locked="false" Priority="63" Name="Medium Shading 1 Accent 4"/&gt;
  &lt;w:LsdException Locked="false" Priority="64" Name="Medium Shading 2 Accent 4"/&gt;
  &lt;w:LsdException Locked="false" Priority="65" Name="Medium List 1 Accent 4"/&gt;
  &lt;w:LsdException Locked="false" Priority="66" Name="Medium List 2 Accent 4"/&gt;
  &lt;w:LsdException Locked="false" Priority="67" Name="Medium Grid 1 Accent 4"/&gt;
  &lt;w:LsdException Locked="false" Priority="68" Name="Medium Grid 2 Accent 4"/&gt;
  &lt;w:LsdException Locked="false" Priority="69" Name="Medium Grid 3 Accent 4"/&gt;
  &lt;w:LsdException Locked="false" Priority="70" Name="Dark List Accent 4"/&gt;
  &lt;w:LsdException Locked="false" Priority="71" Name="Colorful Shading Accent 4"/&gt;
  &lt;w:LsdException Locked="false" Priority="72" Name="Colorful List Accent 4"/&gt;
  &lt;w:LsdException Locked="false" Priority="73" Name="Colorful Grid Accent 4"/&gt;
  &lt;w:LsdException Locked="false" Priority="60" Name="Light Shading Accent 5"/&gt;
  &lt;w:LsdException Locked="false" Priority="61" Name="Light List Accent 5"/&gt;
  &lt;w:LsdException Locked="false" Priority="62" Name="Light Grid Accent 5"/&gt;
  &lt;w:LsdException Locked="false" Priority="63" Name="Medium Shading 1 Accent 5"/&gt;
  &lt;w:LsdException Locked="false" Priority="64" Name="Medium Shading 2 Accent 5"/&gt;
  &lt;w:LsdException Locked="false" Priority="65" Name="Medium List 1 Accent 5"/&gt;
  &lt;w:LsdException Locked="false" Priority="66" Name="Medium List 2 Accent 5"/&gt;
  &lt;w:LsdException Locked="false" Priority="67" Name="Medium Grid 1 Accent 5"/&gt;
  &lt;w:LsdException Locked="false" Priority="68" Name="Medium Grid 2 Accent 5"/&gt;
  &lt;w:LsdException Locked="false" Priority="69" Name="Medium Grid 3 Accent 5"/&gt;
  &lt;w:LsdException Locked="false" Priority="70" Name="Dark List Accent 5"/&gt;
  &lt;w:LsdException Locked="false" Priority="71" Name="Colorful Shading Accent 5"/&gt;
  &lt;w:LsdException Locked="false" Priority="72" Name="Colorful List Accent 5"/&gt;
  &lt;w:LsdException Locked="false" Priority="73" Name="Colorful Grid Accent 5"/&gt;
  &lt;w:LsdException Locked="false" Priority="60" Name="Light Shading Accent 6"/&gt;
  &lt;w:LsdException Locked="false" Priority="61" Name="Light List Accent 6"/&gt;
  &lt;w:LsdException Locked="false" Priority="62" Name="Light Grid Accent 6"/&gt;
  &lt;w:LsdException Locked="false" Priority="63" Name="Medium Shading 1 Accent 6"/&gt;
  &lt;w:LsdException Locked="false" Priority="64" Name="Medium Shading 2 Accent 6"/&gt;
  &lt;w:LsdException Locked="false" Priority="65" Name="Medium List 1 Accent 6"/&gt;
  &lt;w:LsdException Locked="false" Priority="66" Name="Medium List 2 Accent 6"/&gt;
  &lt;w:LsdException Locked="false" Priority="67" Name="Medium Grid 1 Accent 6"/&gt;
  &lt;w:LsdException Locked="false" Priority="68" Name="Medium Grid 2 Accent 6"/&gt;
  &lt;w:LsdException Locked="false" Priority="69" Name="Medium Grid 3 Accent 6"/&gt;
  &lt;w:LsdException Locked="false" Priority="70" Name="Dark List Accent 6"/&gt;
  &lt;w:LsdException Locked="false" Priority="71" Name="Colorful Shading Accent 6"/&gt;
  &lt;w:LsdException Locked="false" Priority="72" Name="Colorful List Accent 6"/&gt;
  &lt;w:LsdException Locked="false" Priority="73" Name="Colorful Grid Accent 6"/&gt;
  &lt;w:LsdException Locked="false" Priority="19" QFormat="true"
   Name="Subtle Emphasis"/&gt;
  &lt;w:LsdException Locked="false" Priority="21" QFormat="true"
   Name="Intense Emphasis"/&gt;
  &lt;w:LsdException Locked="false" Priority="31" QFormat="true"
   Name="Subtle Reference"/&gt;
  &lt;w:LsdException Locked="false" Priority="32" QFormat="true"
   Name="Intense Reference"/&gt;
  &lt;w:LsdException Locked="false" Priority="33" QFormat="true" Name="Book Title"/&gt;
  &lt;w:LsdException Locked="false" Priority="37" SemiHidden="true"
   UnhideWhenUsed="true" Name="Bibliography"/&gt;
  &lt;w:LsdException Locked="false" Priority="39" SemiHidden="true"
   UnhideWhenUsed="true" QFormat="true" Name="TOC Heading"/&gt;
  &lt;w:LsdException Locked="false" Priority="41" Name="Plain Table 1"/&gt;
  &lt;w:LsdException Locked="false" Priority="42" Name="Plain Table 2"/&gt;
  &lt;w:LsdException Locked="false" Priority="43" Name="Plain Table 3"/&gt;
  &lt;w:LsdException Locked="false" Priority="44" Name="Plain Table 4"/&gt;
  &lt;w:LsdException Locked="false" Priority="45" Name="Plain Table 5"/&gt;
  &lt;w:LsdException Locked="false" Priority="40" Name="Grid Table Light"/&gt;
  &lt;w:LsdException Locked="false" Priority="46" Name="Grid Table 1 Light"/&gt;
  &lt;w:LsdException Locked="false" Priority="47" Name="Grid Table 2"/&gt;
  &lt;w:LsdException Locked="false" Priority="48" Name="Grid Table 3"/&gt;
  &lt;w:LsdException Locked="false" Priority="49" Name="Grid Table 4"/&gt;
  &lt;w:LsdException Locked="false" Priority="50" Name="Grid Table 5 Dark"/&gt;
  &lt;w:LsdException Locked="false" Priority="51" Name="Grid Table 6 Colorful"/&gt;
  &lt;w:LsdException Locked="false" Priority="52" Name="Grid Table 7 Colorful"/&gt;
  &lt;w:LsdException Locked="false" Priority="46"
   Name="Grid Table 1 Light Accent 1"/&gt;
  &lt;w:LsdException Locked="false" Priority="47" Name="Grid Table 2 Accent 1"/&gt;
  &lt;w:LsdException Locked="false" Priority="48" Name="Grid Table 3 Accent 1"/&gt;
  &lt;w:LsdException Locked="false" Priority="49" Name="Grid Table 4 Accent 1"/&gt;
  &lt;w:LsdException Locked="false" Priority="50" Name="Grid Table 5 Dark Accent 1"/&gt;
  &lt;w:LsdException Locked="false" Priority="51"
   Name="Grid Table 6 Colorful Accent 1"/&gt;
  &lt;w:LsdException Locked="false" Priority="52"
   Name="Grid Table 7 Colorful Accent 1"/&gt;
  &lt;w:LsdException Locked="false" Priority="46"
   Name="Grid Table 1 Light Accent 2"/&gt;
  &lt;w:LsdException Locked="false" Priority="47" Name="Grid Table 2 Accent 2"/&gt;
  &lt;w:LsdException Locked="false" Priority="48" Name="Grid Table 3 Accent 2"/&gt;
  &lt;w:LsdException Locked="false" Priority="49" Name="Grid Table 4 Accent 2"/&gt;
  &lt;w:LsdException Locked="false" Priority="50" Name="Grid Table 5 Dark Accent 2"/&gt;
  &lt;w:LsdException Locked="false" Priority="51"
   Name="Grid Table 6 Colorful Accent 2"/&gt;
  &lt;w:LsdException Locked="false" Priority="52"
   Name="Grid Table 7 Colorful Accent 2"/&gt;
  &lt;w:LsdException Locked="false" Priority="46"
   Name="Grid Table 1 Light Accent 3"/&gt;
  &lt;w:LsdException Locked="false" Priority="47" Name="Grid Table 2 Accent 3"/&gt;
  &lt;w:LsdException Locked="false" Priority="48" Name="Grid Table 3 Accent 3"/&gt;
  &lt;w:LsdException Locked="false" Priority="49" Name="Grid Table 4 Accent 3"/&gt;
  &lt;w:LsdException Locked="false" Priority="50" Name="Grid Table 5 Dark Accent 3"/&gt;
  &lt;w:LsdException Locked="false" Priority="51"
   Name="Grid Table 6 Colorful Accent 3"/&gt;
  &lt;w:LsdException Locked="false" Priority="52"
   Name="Grid Table 7 Colorful Accent 3"/&gt;
  &lt;w:LsdException Locked="false" Priority="46"
   Name="Grid Table 1 Light Accent 4"/&gt;
  &lt;w:LsdException Locked="false" Priority="47" Name="Grid Table 2 Accent 4"/&gt;
  &lt;w:LsdException Locked="false" Priority="48" Name="Grid Table 3 Accent 4"/&gt;
  &lt;w:LsdException Locked="false" Priority="49" Name="Grid Table 4 Accent 4"/&gt;
  &lt;w:LsdException Locked="false" Priority="50" Name="Grid Table 5 Dark Accent 4"/&gt;
  &lt;w:LsdException Locked="false" Priority="51"
   Name="Grid Table 6 Colorful Accent 4"/&gt;
  &lt;w:LsdException Locked="false" Priority="52"
   Name="Grid Table 7 Colorful Accent 4"/&gt;
  &lt;w:LsdException Locked="false" Priority="46"
   Name="Grid Table 1 Light Accent 5"/&gt;
  &lt;w:LsdException Locked="false" Priority="47" Name="Grid Table 2 Accent 5"/&gt;
  &lt;w:LsdException Locked="false" Priority="48" Name="Grid Table 3 Accent 5"/&gt;
  &lt;w:LsdException Locked="false" Priority="49" Name="Grid Table 4 Accent 5"/&gt;
  &lt;w:LsdException Locked="false" Priority="50" Name="Grid Table 5 Dark Accent 5"/&gt;
  &lt;w:LsdException Locked="false" Priority="51"
   Name="Grid Table 6 Colorful Accent 5"/&gt;
  &lt;w:LsdException Locked="false" Priority="52"
   Name="Grid Table 7 Colorful Accent 5"/&gt;
  &lt;w:LsdException Locked="false" Priority="46"
   Name="Grid Table 1 Light Accent 6"/&gt;
  &lt;w:LsdException Locked="false" Priority="47" Name="Grid Table 2 Accent 6"/&gt;
  &lt;w:LsdException Locked="false" Priority="48" Name="Grid Table 3 Accent 6"/&gt;
  &lt;w:LsdException Locked="false" Priority="49" Name="Grid Table 4 Accent 6"/&gt;
  &lt;w:LsdException Locked="false" Priority="50" Name="Grid Table 5 Dark Accent 6"/&gt;
  &lt;w:LsdException Locked="false" Priority="51"
   Name="Grid Table 6 Colorful Accent 6"/&gt;
  &lt;w:LsdException Locked="false" Priority="52"
   Name="Grid Table 7 Colorful Accent 6"/&gt;
  &lt;w:LsdException Locked="false" Priority="46" Name="List Table 1 Light"/&gt;
  &lt;w:LsdException Locked="false" Priority="47" Name="List Table 2"/&gt;
  &lt;w:LsdException Locked="false" Priority="48" Name="List Table 3"/&gt;
  &lt;w:LsdException Locked="false" Priority="49" Name="List Table 4"/&gt;
  &lt;w:LsdException Locked="false" Priority="50" Name="List Table 5 Dark"/&gt;
  &lt;w:LsdException Locked="false" Priority="51" Name="List Table 6 Colorful"/&gt;
  &lt;w:LsdException Locked="false" Priority="52" Name="List Table 7 Colorful"/&gt;
  &lt;w:LsdException Locked="false" Priority="46"
   Name="List Table 1 Light Accent 1"/&gt;
  &lt;w:LsdException Locked="false" Priority="47" Name="List Table 2 Accent 1"/&gt;
  &lt;w:LsdException Locked="false" Priority="48" Name="List Table 3 Accent 1"/&gt;
  &lt;w:LsdException Locked="false" Priority="49" Name="List Table 4 Accent 1"/&gt;
  &lt;w:LsdException Locked="false" Priority="50" Name="List Table 5 Dark Accent 1"/&gt;
  &lt;w:LsdException Locked="false" Priority="51"
   Name="List Table 6 Colorful Accent 1"/&gt;
  &lt;w:LsdException Locked="false" Priority="52"
   Name="List Table 7 Colorful Accent 1"/&gt;
  &lt;w:LsdException Locked="false" Priority="46"
   Name="List Table 1 Light Accent 2"/&gt;
  &lt;w:LsdException Locked="false" Priority="47" Name="List Table 2 Accent 2"/&gt;
  &lt;w:LsdException Locked="false" Priority="48" Name="List Table 3 Accent 2"/&gt;
  &lt;w:LsdException Locked="false" Priority="49" Name="List Table 4 Accent 2"/&gt;
  &lt;w:LsdException Locked="false" Priority="50" Name="List Table 5 Dark Accent 2"/&gt;
  &lt;w:LsdException Locked="false" Priority="51"
   Name="List Table 6 Colorful Accent 2"/&gt;
  &lt;w:LsdException Locked="false" Priority="52"
   Name="List Table 7 Colorful Accent 2"/&gt;
  &lt;w:LsdException Locked="false" Priority="46"
   Name="List Table 1 Light Accent 3"/&gt;
  &lt;w:LsdException Locked="false" Priority="47" Name="List Table 2 Accent 3"/&gt;
  &lt;w:LsdException Locked="false" Priority="48" Name="List Table 3 Accent 3"/&gt;
  &lt;w:LsdException Locked="false" Priority="49" Name="List Table 4 Accent 3"/&gt;
  &lt;w:LsdException Locked="false" Priority="50" Name="List Table 5 Dark Accent 3"/&gt;
  &lt;w:LsdException Locked="false" Priority="51"
   Name="List Table 6 Colorful Accent 3"/&gt;
  &lt;w:LsdException Locked="false" Priority="52"
   Name="List Table 7 Colorful Accent 3"/&gt;
  &lt;w:LsdException Locked="false" Priority="46"
   Name="List Table 1 Light Accent 4"/&gt;
  &lt;w:LsdException Locked="false" Priority="47" Name="List Table 2 Accent 4"/&gt;
  &lt;w:LsdException Locked="false" Priority="48" Name="Lis</t>
  </si>
  <si>
    <t>MS Office,AutoCAD</t>
  </si>
  <si>
    <t>19-Feb-26 04:02 PM</t>
  </si>
  <si>
    <t>Prachi Mishra</t>
  </si>
  <si>
    <t>er.prachimt@gmail.com</t>
  </si>
  <si>
    <t>19-Sep-1984</t>
  </si>
  <si>
    <t>Hindi,English,sanskrit</t>
  </si>
  <si>
    <t>Amit Tiwari</t>
  </si>
  <si>
    <t>Flat 302, Saikrupa Apartments, Behind Gurukul Vidya Mandir
Aakar Nagar, Friends Colony</t>
  </si>
  <si>
    <t>Salem English School</t>
  </si>
  <si>
    <t>Raipur M.P. Board</t>
  </si>
  <si>
    <t>Mathematics, Science,Social Science,English,Hindi,Sanakrit</t>
  </si>
  <si>
    <t>Raipur C.G. Board</t>
  </si>
  <si>
    <t>Mathematics,Physics,Chemistry,English,Hindi</t>
  </si>
  <si>
    <t>National Institute of Technology Raipur, Chattisgarh</t>
  </si>
  <si>
    <t>Engineering Mechanics,Strength of Material,Structural Analysis</t>
  </si>
  <si>
    <t>Rashtrasant Tukdoji Maharaj Nagpur University</t>
  </si>
  <si>
    <t>Gurunanak Institute of Technology, Nagpur, Maharashtra</t>
  </si>
  <si>
    <t>Finite Element Analysis,Elasticity and Plasticity,Matrix Method,High Rise Buildings</t>
  </si>
  <si>
    <t>Performance Assessment of Buckling Restarined Bracing</t>
  </si>
  <si>
    <t>Visvesvaraya National Institute of Technology, Nagpur</t>
  </si>
  <si>
    <t>&lt;ul&gt;
&lt;li&gt;Cleared GATE 2019 exams&lt;/li&gt;
&lt;li&gt;Got selected for UGC approved post of assistant professor in GNIT, Nagpur in July 2018&lt;/li&gt;
&lt;li&gt;Secured merit position in RTMNU for M. Tech Structures in 2017&lt;/li&gt;
&lt;li&gt;Got selected for in MPPEB 2015 exams conducted by M. P. state government&lt;/li&gt;
&lt;li&gt;Secured 1st rank in B.E final year at NIT Raipur with 86%&lt;/li&gt;
&lt;/ul&gt;
&lt;p&gt; Secured merit position in 10th board exams&lt;/p&gt;</t>
  </si>
  <si>
    <t>AutoCAD, ABAQUS ,ANSYS,ETABS,SAP</t>
  </si>
  <si>
    <t>19-Feb-26 04:07 PM</t>
  </si>
  <si>
    <t>Dr  Shweta Saini</t>
  </si>
  <si>
    <t>shwetasaini38@gmail.com</t>
  </si>
  <si>
    <t>03-Feb-1995</t>
  </si>
  <si>
    <t>Hindi, Engish</t>
  </si>
  <si>
    <t>Rakesh Saini</t>
  </si>
  <si>
    <t>870/31 LAXMAN VIHAR PHASE-1, Sector- 3A
STREET NO.-3</t>
  </si>
  <si>
    <t>Gyan Deep Sr. Sec. School</t>
  </si>
  <si>
    <t>CBSE/ Gurugram/Haryana</t>
  </si>
  <si>
    <t>english, hindi, maths, science</t>
  </si>
  <si>
    <t>Daulat Ram College/University of Delhi</t>
  </si>
  <si>
    <t>Maharshi Dayanand University/Haryana</t>
  </si>
  <si>
    <t>Influencer Marketing</t>
  </si>
  <si>
    <t>Maharshi Dayanand University</t>
  </si>
  <si>
    <t>&lt;p&gt;Published paper in Q1, Q2, Q3 papers indexed in SCOPUS. Editor of an Edited book indexed in SCOPUS. Invited as a Guest speaker in a National Conference. Selected as a panel chair in an International Conference.&lt;/p&gt;</t>
  </si>
  <si>
    <t>19-Feb-26 04:17 PM</t>
  </si>
  <si>
    <t>19-Feb-26 04:22 PM</t>
  </si>
  <si>
    <t>Rajesh Chouhan</t>
  </si>
  <si>
    <t>rajeshchauhan.321992@gmail.com</t>
  </si>
  <si>
    <t>19-Jun-1992</t>
  </si>
  <si>
    <t>Rajinder Singh</t>
  </si>
  <si>
    <t>B-1003, Siddhivinayak Building, Near FCI Rajendra Nagar, Borivali East, Mumbai, 400066</t>
  </si>
  <si>
    <t>DAV Public School, Rehan</t>
  </si>
  <si>
    <t>CBSE, Kangra, Himachal Pradesh</t>
  </si>
  <si>
    <t>English, Hindi, Social Science, Sanskrti</t>
  </si>
  <si>
    <t>Hans Raj Memorial School</t>
  </si>
  <si>
    <t>HPBSE, Kangra, Himachal Pradesh</t>
  </si>
  <si>
    <t>Non- Medical</t>
  </si>
  <si>
    <t>Himachal Pradesh Technical University</t>
  </si>
  <si>
    <t>Jawaharlal Nehru  Government Engineering college, Sundernagar, Mandi</t>
  </si>
  <si>
    <t>Transportation Engineering</t>
  </si>
  <si>
    <t xml:space="preserve"> Unmanned Aerial Vehicles , Human Factor, Traffic Safety</t>
  </si>
  <si>
    <t>Sardar Vallabhbhai National Institute of Technology, Surat</t>
  </si>
  <si>
    <t>&lt;p&gt;Visiting Research Scholar at Technical University of Munich, Germany&lt;/p&gt;</t>
  </si>
  <si>
    <t>AutoCAD, Ms Office, Python, Machine Learning</t>
  </si>
  <si>
    <t>19-Feb-26 04:32 PM</t>
  </si>
  <si>
    <t>Feba Aji</t>
  </si>
  <si>
    <t>febaaji1234@gmail.com</t>
  </si>
  <si>
    <t>01-May-2001</t>
  </si>
  <si>
    <t>HINDI,ENGLISH,MALAYALAM</t>
  </si>
  <si>
    <t>AJI P JOHN</t>
  </si>
  <si>
    <t>PERENGELIL VADAKKETHIL, VILLOOR, VETTIKAVALA (P.O) KOTTARAKARA. PIN: 691538</t>
  </si>
  <si>
    <t>TECHNICAL HIGH SCHOOL. EZHUKONE</t>
  </si>
  <si>
    <t>STATE BOARD OF TECHNICAL EDUCATION DEPARTMENT. KERALA</t>
  </si>
  <si>
    <t>ENGINEERING DRAWING,GENERAL ENGINEERING,WORKSHOPS</t>
  </si>
  <si>
    <t>CARMEL POLYTECHNIC  COLLEGE. ALAPPUZHA</t>
  </si>
  <si>
    <t>basics of civil engineering,surveying,transportation,construction management,strength of material,structural engineering,fluid mechanics,labs</t>
  </si>
  <si>
    <t>APJ ABDUL KALAM TECHNOLOGICAL UNIVERSITY. (KTU)</t>
  </si>
  <si>
    <t>LBS INSTITUTE OF TECHNOLOGY FOR WOMEN. POOJAPPURA</t>
  </si>
  <si>
    <t>Strength of materials,fluid mechanics,surveying,engineering geology,transportation engineering,structural analysis,design of concrete structure,hydrology and water resources engineering,labs</t>
  </si>
  <si>
    <t>AMAL JYOTHI COLLEGE OF ENGINEERING. KANJIRAPPALLY</t>
  </si>
  <si>
    <t>Construction Planning Scheduling and Controlling,High Rise Structures,Structural Dynamics,Advanced Concrete Technology,Advanced Design of Structures,Construction Personnel Management,labs</t>
  </si>
  <si>
    <t>M. Tech in Structural Engineering and Construction Management</t>
  </si>
  <si>
    <t>&lt;ul&gt;
&lt;li&gt;Completed NPTEL Course on &amp;ldquo;Plate Tectonics&amp;rdquo;.&lt;/li&gt;
&lt;li&gt;Participated in Faculty Development Program (FDP) on &amp;ldquo;Climate Change: Impact on Environment&amp;rdquo;.&lt;/li&gt;
&lt;li&gt;Completed Short Term Training Programmes (PEACE XIII, XIV, XV) on</t>
  </si>
  <si>
    <t>&lt;ul&gt;
&lt;li data-start="641" data-end="847"&gt;Presented a technical paper at the Third International Conference on Construction Materials and Structures (ICCMS 2025) at IIT Tirupati on sustainable corrosion-resistant coatings for reinforced concrete.&lt;/li&gt;
&lt;li data-start="641" data-end="847"&gt;Currently working as Junior Research Fellow at IIT Hyderabad on CO₂-based carbonation curing of blended cement composites.&lt;/li&gt;
&lt;li data-start="641" data-end="847"&gt;KTU-funded M.Tech research project on rice husk ash blended cement polymer coating for corrosion resistance.&lt;/li&gt;
&lt;li data-start="641" data-end="847"&gt;Ranked 3rd in State-Level Group Dance Competition and awarded A Grade in English Recitation (school level).&lt;/li&gt;
&lt;/ul&gt;</t>
  </si>
  <si>
    <t xml:space="preserve"> 3ds Max with V-Ray,Auto CAD,ETABS,STAAD Pro,Primavera, MS Office (word),MS Office (excel),MS Office (power point)</t>
  </si>
  <si>
    <t>19-Feb-26 04:33 PM</t>
  </si>
  <si>
    <t>Sankalp Singhai</t>
  </si>
  <si>
    <t>sankalpfacilitator@gmail.com</t>
  </si>
  <si>
    <t>11-Mar-1978</t>
  </si>
  <si>
    <t>Shri Harish Jain</t>
  </si>
  <si>
    <t>Building No -22 ,Flat No-504 Haware City,Thane (west) Mumbai</t>
  </si>
  <si>
    <t xml:space="preserve">Jyoti H. S. School, Rewa </t>
  </si>
  <si>
    <t>M.P. Board, Rewa, Madhya Pradesh</t>
  </si>
  <si>
    <t xml:space="preserve">Vikram,H.S.School,Piplani,Bhopal </t>
  </si>
  <si>
    <t>M.P. Board, Bhopal, Madhya Pradesh</t>
  </si>
  <si>
    <t xml:space="preserve">IIMM (BIMM), Pune		</t>
  </si>
  <si>
    <t>IT &amp;  Marketing</t>
  </si>
  <si>
    <t>Barketullaha University</t>
  </si>
  <si>
    <t>RKDF College,Bhopal, Madhya Pradesh</t>
  </si>
  <si>
    <t>BE(Electronics And Communication)</t>
  </si>
  <si>
    <t>B.E.</t>
  </si>
  <si>
    <t>Electronic and Communication</t>
  </si>
  <si>
    <t>IGNOU, New Delhi</t>
  </si>
  <si>
    <t>Operation Management</t>
  </si>
  <si>
    <t>M.B.A</t>
  </si>
  <si>
    <t>ROLE OF SOCIAL MEDIA MARKETING ON ONLINE CONSUMER DECISION MAKING.</t>
  </si>
  <si>
    <t>DEVI AHILYA VISHWAVIDYALAYA (DAVV),Indore</t>
  </si>
  <si>
    <t>&lt;p&gt;&lt;strong&gt;&lt;span lang="EN-US" style="font-size: 12.0pt; font-family: 'Times New Roman',serif; mso-fareast-font-family: 'Times New Roman'; mso-ansi-language: EN-US; mso-fareast-language: ZH-CN; mso-bidi-language: AR-SA;"&gt;Four SWAYAM Certification Courses :</t>
  </si>
  <si>
    <t>19-Feb-26 04:38 PM</t>
  </si>
  <si>
    <t>Pratik Dilip Nandanwar</t>
  </si>
  <si>
    <t>nandanwarpratik7@gmail.com</t>
  </si>
  <si>
    <t>14-Nov-1996</t>
  </si>
  <si>
    <t>Hindi,English ,marathi ,gujrathi</t>
  </si>
  <si>
    <t xml:space="preserve">Dilip Ramkrishna Nandanwar </t>
  </si>
  <si>
    <t>Grand View 7 , SN.5/6,A.FL-301
Nr Ashok leyland,Ambegaon Bk,Pune</t>
  </si>
  <si>
    <t xml:space="preserve">K N Kela </t>
  </si>
  <si>
    <t>MSBTE ,Nashik,Maharashtra</t>
  </si>
  <si>
    <t>Maths,Science ,Social studies</t>
  </si>
  <si>
    <t>JDC BYTCO</t>
  </si>
  <si>
    <t>Physics,CHemistry,Maths</t>
  </si>
  <si>
    <t>RTMNU</t>
  </si>
  <si>
    <t xml:space="preserve">GH Raisoni College of Engineering </t>
  </si>
  <si>
    <t>Civil engineering</t>
  </si>
  <si>
    <t>NICMAR</t>
  </si>
  <si>
    <t>Advanced Construction Management</t>
  </si>
  <si>
    <t>&lt;p class="MsoListBulletCxSpFirst" style="margin-left: 18.0pt; mso-add-space: auto; text-indent: -18.0pt; mso-list: l0 level1 lfo1; tab-stops: list 18.0pt;"&gt;&lt;!-- [if !supportLists]--&gt;&lt;span lang="EN-US" style="font-family: Symbol; mso-fareast-font-family: Symbol; mso-bidi-font-family: Symbol;"&gt;&lt;span style="mso-list: Ignore;"&gt;&amp;middot;&lt;span style="font: 7.0pt 'Times New Roman';"&gt;&amp;nbsp;&amp;nbsp;&amp;nbsp;&amp;nbsp;&amp;nbsp;&amp;nbsp;&amp;nbsp;&amp;nbsp; &lt;/span&gt;&lt;/span&gt;&lt;/span&gt;&lt;!--[endif]--&gt;&lt;span lang="EN-US"&gt;Expedited fast-track completion and handover by compressing a 2-year project timeline by ~50% while achieving cost savings (Educational Tower).&lt;/span&gt;&lt;/p&gt;
&lt;p class="MsoListBulletCxSpLast" style="margin-left: 18.0pt; mso-add-space: auto; text-indent: -18.0pt; mso-list: l0 level1 lfo1; tab-stops: list 18.0pt;"&gt;&lt;!-- [if !supportLists]--&gt;&lt;span lang="EN-US" style="font-family: Symbol; mso-fareast-font-family: Symbol; mso-bidi-font-family: Symbol;"&gt;&lt;span style="mso-list: Ignore;"&gt;&amp;middot;&lt;span style="font: 7.0pt 'Times New Roman';"&gt;&amp;nbsp;&amp;nbsp;&amp;nbsp;&amp;nbsp;&amp;nbsp;&amp;nbsp;&amp;nbsp;&amp;nbsp; &lt;/span&gt;&lt;/span&gt;&lt;/span&gt;&lt;!--[endif]--&gt;&lt;span lang="EN-US"&gt;Developed automated CEO-level EPC dashboard for Puravankara using Power BI, data design/architecture, and advanced Excel.&lt;/span&gt;&lt;/p&gt;</t>
  </si>
  <si>
    <t>power bi</t>
  </si>
  <si>
    <t>19-Feb-26 04:55 PM</t>
  </si>
  <si>
    <t>Laxman Narayanrao Renapure</t>
  </si>
  <si>
    <t>renapure.laxman@gmail.com</t>
  </si>
  <si>
    <t>24-Sep-1980</t>
  </si>
  <si>
    <t>English , Hindi</t>
  </si>
  <si>
    <t>Narayanrao Renapure</t>
  </si>
  <si>
    <t>ECO CITY 1 VARALE TALEGAON DABADE, PUNE</t>
  </si>
  <si>
    <t>Yogeshwari Nutan Vidyalaya Amabajoga</t>
  </si>
  <si>
    <t>Ambajogai, Beed</t>
  </si>
  <si>
    <t>Marathi ,Hindi, English ,SST</t>
  </si>
  <si>
    <t>Swamin Ramanand Teerth Mahavidyalaya,Ambajogai</t>
  </si>
  <si>
    <t>Ambajogai ,Beed</t>
  </si>
  <si>
    <t>Accounting, Secreterial Practice,Organisation Commerce,English</t>
  </si>
  <si>
    <t>Swami Ramanand Teerth  Mahavidyalya ,Ambajogai</t>
  </si>
  <si>
    <t>Accounting and Auditing</t>
  </si>
  <si>
    <t>Accouting and Auditing</t>
  </si>
  <si>
    <t>Dr.Babasaheb Ambedkar University,Aurangabad</t>
  </si>
  <si>
    <t>Univeristy of Mumbai</t>
  </si>
  <si>
    <t>Rajaram Shinde college of MBA,Chiplun Ratangiri</t>
  </si>
  <si>
    <t>Commerce &amp; Management</t>
  </si>
  <si>
    <t>Shivaji University,Kolhapur</t>
  </si>
  <si>
    <t>&lt;p&gt;FDP, Blood Donation, Seminar, Conference&amp;nbsp;&lt;/p&gt;</t>
  </si>
  <si>
    <t>&lt;p&gt;27 Research&amp;nbsp; Papers Published&amp;nbsp; &amp;nbsp;&lt;span style="font-family: Cambria, serif; font-size: 12pt;"&gt;(UGC Care, ABCD, SCOPUS, IEEE)&lt;/span&gt;&lt;/p&gt;
&lt;p&gt;&lt;span style="font-family: Cambria, serif; font-size: 12pt;"&gt;2&amp;nbsp; Patents&lt;/span&gt;&lt;/p&gt;
&lt;p&gt;&lt;span style="font-family: Cambria, serif; font-size: 12pt;"&gt;3&amp;nbsp; Books&amp;nbsp; Published&lt;/span&gt;&lt;/p&gt;</t>
  </si>
  <si>
    <t>19-Feb-26 04:58 PM</t>
  </si>
  <si>
    <t>Ajay Bhatnagar</t>
  </si>
  <si>
    <t>ajaybhatnagar64@yahoo.com</t>
  </si>
  <si>
    <t>09-Nov-1964</t>
  </si>
  <si>
    <t>Late Kunwar Behari Lal</t>
  </si>
  <si>
    <t>Flat-104, Bldg-A5, Acolade, Kharadi, Pune, 411014,Maharastra</t>
  </si>
  <si>
    <t>DEIREIHSS Dayalbagh Agra</t>
  </si>
  <si>
    <t>DEIREI Intermediate College Dayalbagh Agra</t>
  </si>
  <si>
    <t>BBA</t>
  </si>
  <si>
    <t>DEI DEEMED UNIVERSITY AGRA</t>
  </si>
  <si>
    <t>OPERATION MANAGEMENT</t>
  </si>
  <si>
    <t>DEI Technical Education</t>
  </si>
  <si>
    <t>Engineering College</t>
  </si>
  <si>
    <t>Mech Engg</t>
  </si>
  <si>
    <t>Management college</t>
  </si>
  <si>
    <t>Operation &amp; Supply chain</t>
  </si>
  <si>
    <t>Operation &amp; Supply Chain</t>
  </si>
  <si>
    <t>&lt;p&gt;1)Innovation award from TATA-FIAT JV&lt;/p&gt;
&lt;p&gt;2)AIMS award&amp;nbsp;&lt;/p&gt;</t>
  </si>
  <si>
    <t>&lt;p&gt;1)Set up a Warehouse of CHRYSLER AUTO at Chakan in 2012 as green project in a span of 8 months.&lt;/p&gt;
&lt;p&gt;2)Got AIMS award for best paper presentation in 2025. Topic was Students development for MDP programme from Industries.&lt;/p&gt;
&lt;p&gt;3)Generated MDP business from D Y Patil B-School from MCCIA and ACMA.&lt;/p&gt;</t>
  </si>
  <si>
    <t>Operation &amp; Supply Chain expertise</t>
  </si>
  <si>
    <t>19-Feb-26 05:10 PM</t>
  </si>
  <si>
    <t>Faiz Ur Rehman</t>
  </si>
  <si>
    <t>faizurrehman07860@gmail.com</t>
  </si>
  <si>
    <t>03-Apr-1995</t>
  </si>
  <si>
    <t xml:space="preserve">English,Hindi </t>
  </si>
  <si>
    <t>Rafat Hussain</t>
  </si>
  <si>
    <t>Near M.tech college moalana azad nagar jamalpur, aligarh UP</t>
  </si>
  <si>
    <t>ABK high School</t>
  </si>
  <si>
    <t>Aligarh</t>
  </si>
  <si>
    <t>Saiyyid Hamid Senior Secondary School</t>
  </si>
  <si>
    <t>Accountancy, Commerce</t>
  </si>
  <si>
    <t>Faculty of commerce / Aligarh</t>
  </si>
  <si>
    <t>financial market &amp; services, Environmental Studies, Income tax, Management Accounting, organisational behaviour, Information technology in business</t>
  </si>
  <si>
    <t>B.com</t>
  </si>
  <si>
    <t>Department of Commerce</t>
  </si>
  <si>
    <t>Human Resource Management, Management concept, Manegerial Economies, Quantitative Methods, Business Environment, Investment Management,Marketing Management</t>
  </si>
  <si>
    <t>Aligarh muslim university</t>
  </si>
  <si>
    <t>&lt;div class="z-0 flex min-h-[46px] justify-start"&gt;&amp;nbsp;&lt;/div&gt;
&lt;div class="mt-3 w-full empty:hidden"&gt;
&lt;div class="text-center"&gt;
&lt;div&gt;
&lt;div class="inline-flex border border-gray-100 dark:border-gray-700 rounded-xl"&gt;
&lt;div class="text-token-text-secondary fle</t>
  </si>
  <si>
    <t>&lt;p&gt;&amp;nbsp;I have actively contributed to academic and institutional development through various responsible roles. I served as a&amp;nbsp;&lt;strong data-start="119" data-end="180"&gt;Member of the&amp;nbsp;&lt;span class="hover:entity-accent entity-underline inline cursor-pointer align-baseline"&gt;&lt;span class="whitespace-normal"&gt;Aligarh Muslim University&lt;/span&gt;&lt;/span&gt;&amp;nbsp;Court&lt;/strong&gt;&amp;nbsp;during the 2016&amp;ndash;17 session, where I was associated with key deliberative and governance matters of the University. I also hold the prestigious&amp;nbsp;&lt;strong data-start="324" data-end="347"&gt;NCC &amp;lsquo;C&amp;rsquo; Certificate&lt;/strong&gt;&amp;nbsp;from the&amp;nbsp;&lt;span class="hover:entity-accent entity-underline inline cursor-pointer align-baseline"&gt;National Cadet Corps&lt;/span&gt;, reflecting my discipline, leadership training, and commitment to national service. In addition, I have served as a&amp;nbsp;&lt;strong data-start="511" data-end="547"&gt;Member of the Anti-Ragging Squad&lt;/strong&gt;, contributing to the maintenance of a safe, inclusive, and student-friendly academic environment. These roles demonstrate my leadership abilities, administrative exposure, and dedication to institutional values, which I aim to further strengthen as an Assistant Professor.&lt;/p&gt;</t>
  </si>
  <si>
    <t>Secondary Data Analyst, Eviews</t>
  </si>
  <si>
    <t>19-Feb-26 05:48 PM</t>
  </si>
  <si>
    <t>Vikas Vishnu Mehetre</t>
  </si>
  <si>
    <t>Vikasmehetre418@gmail.com</t>
  </si>
  <si>
    <t>02-Mar-1994</t>
  </si>
  <si>
    <t xml:space="preserve"> English.</t>
  </si>
  <si>
    <t>Vishnu Chhaburao Mehetre</t>
  </si>
  <si>
    <t xml:space="preserve">Hari Om Nagar, Near Kings College, Jalna, Maharashtra </t>
  </si>
  <si>
    <t>Mahatma Jyotiba Fuley vidyalaya sindkhed raja</t>
  </si>
  <si>
    <t>Sindkhed Raja</t>
  </si>
  <si>
    <t>Jijamata Junior College Sindkhed Raja</t>
  </si>
  <si>
    <t xml:space="preserve">Sindkhed Raja, Maharashtra </t>
  </si>
  <si>
    <t xml:space="preserve">B. A. M. U. </t>
  </si>
  <si>
    <t>P. E. S. COLLEGE OF ENGINEERING, AURANGABAD</t>
  </si>
  <si>
    <t xml:space="preserve">Construction management </t>
  </si>
  <si>
    <t xml:space="preserve">Babasaheb Ambedkar Marathwada University </t>
  </si>
  <si>
    <t xml:space="preserve">MGM UNIVERSITY CHHATRAPATI SAMBHAJI NAGAR </t>
  </si>
  <si>
    <t xml:space="preserve">ADVANCE DESIGN OF CONCRETE STRUCTURES </t>
  </si>
  <si>
    <t>19-Feb-26 05:55 PM</t>
  </si>
  <si>
    <t>Yuvaraj D</t>
  </si>
  <si>
    <t>yuvasaravana2008@gmail.com</t>
  </si>
  <si>
    <t>26-Sep-1990</t>
  </si>
  <si>
    <t>E. DHANASEKAR</t>
  </si>
  <si>
    <t>OLD NO 5, NEW NO 9, FIRST NORTH STREET, KENNEDY SQUARE, PERAMBUR, CHENNAI - 600011</t>
  </si>
  <si>
    <t>DON BOSCO HIGHER SECONDARY SCHOOL</t>
  </si>
  <si>
    <t>CHENNAI, TAMIL NADU</t>
  </si>
  <si>
    <t>MATHEMATICS, SCIENCE</t>
  </si>
  <si>
    <t>MATHEMATICS,BIOLOGY,physics,Chemistry</t>
  </si>
  <si>
    <t>ANNA UNIVERSITY</t>
  </si>
  <si>
    <t>VEL TECH HIGH TECH Dr. RANAGARAJAN Dr. SAKUNTHALA ENGINEERING COLLEGE, CHENNAI, TAMIL NADUU</t>
  </si>
  <si>
    <t>SRM UNIVERSITY</t>
  </si>
  <si>
    <t>SRM UNIVERSITY, KATTANKULATHUR, TAMIL NADU</t>
  </si>
  <si>
    <t>CONSTRUCTION MANAGEMENT</t>
  </si>
  <si>
    <t>CONSTRUCTION PERSONNEL MANAGEMENT</t>
  </si>
  <si>
    <t>SRM INSTITUTE OF SCIENCE AND TECHNOLOGY, KATTANKULATHUR, TAMIL NADU</t>
  </si>
  <si>
    <t>&lt;p&gt;Completed NPTEL Online certification on the course &lt;strong&gt;Project Planning &amp;amp; Control&lt;/strong&gt; with a consolidated score of 69%.&lt;/p&gt;</t>
  </si>
  <si>
    <t>&lt;ul&gt;
&lt;li&gt;Awarded &lt;strong&gt;Best Paper Award&lt;/strong&gt; at the International Conference on Structural Engineering and Construction Management (SECON 2024) organized by Federal Institute of Science and Technology, Kerala, India.&lt;/li&gt;
&lt;li&gt;Secured &lt;!-- [if gte mso 9]&gt;&lt;xml&gt;
 &lt;o:OfficeDocumentSettings&gt;
  &lt;o:AllowPNG/&gt;
 &lt;/o:OfficeDocumentSettings&gt;
&lt;/xml&gt;&lt;![endif]--&gt;&lt;!-- [if gte mso 9]&gt;&lt;xml&gt;
 &lt;w:WordDocument&gt;
  &lt;w:View&gt;Normal&lt;/w:View&gt;
  &lt;w:Zoom&gt;0&lt;/w:Zoom&gt;
  &lt;w:TrackMoves/&gt;
  &lt;w:TrackFormatting/&gt;
  &lt;w:DoNotShowComments/&gt;
  &lt;w:PunctuationKerning/&gt;
  &lt;w:ValidateAgainstSchemas/&gt;
  &lt;w:SaveIfXMLInvalid&gt;false&lt;/w:SaveIfXMLInvalid&gt;
  &lt;w:IgnoreMixedContent&gt;false&lt;/w:IgnoreMixedContent&gt;
  &lt;w:AlwaysShowPlaceholderText&gt;false&lt;/w:AlwaysShowPlaceholderText&gt;
  &lt;w:DoNotPromoteQF/&gt;
  &lt;w:LidThemeOther&gt;EN-IN&lt;/w:LidThemeOther&gt;
  &lt;w:LidThemeAsian&gt;X-NONE&lt;/w:LidThemeAsian&gt;
  &lt;w:LidThemeComplexScript&gt;X-NONE&lt;/w:LidThemeComplexScript&gt;
  &lt;w:Compatibility&gt;
   &lt;w:BreakWrappedTables/&gt;
   &lt;w:SnapToGridInCell/&gt;
   &lt;w:WrapTextWithPunct/&gt;
   &lt;w:UseAsianBreakRules/&gt;
   &lt;w:DontGrowAutofit/&gt;
   &lt;w:SplitPgBreakAndParaMark/&gt;
   &lt;w:EnableOpenTypeKerning/&gt;
   &lt;w:DontFlipMirrorIndents/&gt;
   &lt;w:OverrideTableStyleHps/&gt;
  &lt;/w:Compatibility&gt;
  &lt;m:mathPr&gt;
   &lt;m:mathFont m:val="Cambria Math"/&gt;
   &lt;m:brkBin m:val="before"/&gt;
   &lt;m:brkBinSub m:val="&amp;#45;-"/&gt;
   &lt;m:smallFrac m:val="off"/&gt;
   &lt;m:dispDef/&gt;
   &lt;m:lMargin m:val="0"/&gt;
   &lt;m:rMargin m:val="0"/&gt;
   &lt;m:defJc m:val="centerGroup"/&gt;
   &lt;m:wrapIndent m:val="1440"/&gt;
   &lt;m:intLim m:val="subSup"/&gt;
   &lt;m:naryLim m:val="undOvr"/&gt;
  &lt;/m:mathPr&gt;&lt;/w:WordDocument&gt;
&lt;/xml&gt;&lt;![endif]--&gt;&lt;!-- [if gte mso 9]&gt;&lt;xml&gt;
 &lt;w:LatentStyles DefLockedState="false" DefUnhideWhenUsed="false"
  DefSemiHidden="false" DefQFormat="false" DefPriority="99"
  LatentStyleCount="375"&gt;
  &lt;w:LsdException Locked="false" Priority="0" QFormat="true" Name="Normal"/&gt;
  &lt;w:LsdException Locked="false" Priority="9" QFormat="true" Name="heading 1"/&gt;
  &lt;w:LsdException Locked="false" Priority="9" SemiHidden="true"
   UnhideWhenUsed="true" QFormat="true" Name="heading 2"/&gt;
  &lt;w:LsdException Locked="false" Priority="9" SemiHidden="true"
   UnhideWhenUsed="true" QFormat="true" Name="heading 3"/&gt;
  &lt;w:LsdException Locked="false" Priority="9" SemiHidden="true"
   UnhideWhenUsed="true" QFormat="true" Name="heading 4"/&gt;
  &lt;w:LsdException Locked="false" Priority="9" SemiHidden="true"
   UnhideWhenUsed="true" QFormat="true" Name="heading 5"/&gt;
  &lt;w:LsdException Locked="false" Priority="9" SemiHidden="true"
   UnhideWhenUsed="true" QFormat="true" Name="heading 6"/&gt;
  &lt;w:LsdException Locked="false" Priority="9" SemiHidden="true"
   UnhideWhenUsed="true" QFormat="true" Name="heading 7"/&gt;
  &lt;w:LsdException Locked="false" Priority="9" SemiHidden="true"
   UnhideWhenUsed="true" QFormat="true" Name="heading 8"/&gt;
  &lt;w:LsdException Locked="false" Priority="9" SemiHidden="true"
   UnhideWhenUsed="true" QFormat="true" Name="heading 9"/&gt;
  &lt;w:LsdException Locked="false" SemiHidden="true" UnhideWhenUsed="true"
   Name="index 1"/&gt;
  &lt;w:LsdException Locked="false" SemiHidden="true" UnhideWhenUsed="true"
   Name="index 2"/&gt;
  &lt;w:LsdException Locked="false" SemiHidden="true" UnhideWhenUsed="true"
   Name="index 3"/&gt;
  &lt;w:LsdException Locked="false" SemiHidden="true" UnhideWhenUsed="true"
   Name="index 4"/&gt;
  &lt;w:LsdException Locked="false" SemiHidden="true" UnhideWhenUsed="true"
   Name="index 5"/&gt;
  &lt;w:LsdException Locked="false" SemiHidden="true" UnhideWhenUsed="true"
   Name="index 6"/&gt;
  &lt;w:LsdException Locked="false" SemiHidden="true" UnhideWhenUsed="true"
   Name="index 7"/&gt;
  &lt;w:LsdException Locked="false" SemiHidden="true" UnhideWhenUsed="true"
   Name="index 8"/&gt;
  &lt;w:LsdException Locked="false" SemiHidden="true" UnhideWhenUsed="true"
   Name="index 9"/&gt;
  &lt;w:LsdException Locked="false" Priority="39" SemiHidden="true"
   UnhideWhenUsed="true" Name="toc 1"/&gt;
  &lt;w:LsdException Locked="false" Priority="39" SemiHidden="true"
   UnhideWhenUsed="true" Name="toc 2"/&gt;
  &lt;w:LsdException Locked="false" Priority="39" SemiHidden="true"
   UnhideWhenUsed="true" Name="toc 3"/&gt;
  &lt;w:LsdException Locked="false" Priority="39" SemiHidden="true"
   UnhideWhenUsed="true" Name="toc 4"/&gt;
  &lt;w:LsdException Locked="false" Priority="39" SemiHidden="true"
   UnhideWhenUsed="true" Name="toc 5"/&gt;
  &lt;w:LsdException Locked="false" Priority="39" SemiHidden="true"
   UnhideWhenUsed="true" Name="toc 6"/&gt;
  &lt;w:LsdException Locked="false" Priority="39" SemiHidden="true"
   UnhideWhenUsed="true" Name="toc 7"/&gt;
  &lt;w:LsdException Locked="false" Priority="39" SemiHidden="true"
   UnhideWhenUsed="true" Name="toc 8"/&gt;
  &lt;w:LsdException Locked="false" Priority="39" SemiHidden="true"
   UnhideWhenUsed="true" Name="toc 9"/&gt;
  &lt;w:LsdException Locked="false" SemiHidden="true" UnhideWhenUsed="true"
   Name="Normal Indent"/&gt;
  &lt;w:LsdException Locked="false" SemiHidden="true" UnhideWhenUsed="true"
   Name="footnote text"/&gt;
  &lt;w:LsdException Locked="false" SemiHidden="true" UnhideWhenUsed="true"
   Name="annotation text"/&gt;
  &lt;w:LsdException Locked="false" SemiHidden="true" UnhideWhenUsed="true"
   Name="header"/&gt;
  &lt;w:LsdException Locked="false" SemiHidden="true" UnhideWhenUsed="true"
   Name="footer"/&gt;
  &lt;w:LsdException Locked="false" SemiHidden="true" UnhideWhenUsed="true"
   Name="index heading"/&gt;
  &lt;w:LsdException Locked="false" Priority="35" SemiHidden="true"
   UnhideWhenUsed="true" QFormat="true" Name="caption"/&gt;
  &lt;w:LsdException Locked="false" SemiHidden="true" UnhideWhenUsed="true"
   Name="table of figures"/&gt;
  &lt;w:LsdException Locked="false" SemiHidden="true" UnhideWhenUsed="true"
   Name="envelope address"/&gt;
  &lt;w:LsdException Locked="false" SemiHidden="true" UnhideWhenUsed="true"
   Name="envelope return"/&gt;
  &lt;w:LsdException Locked="false" SemiHidden="true" UnhideWhenUsed="true"
   Name="footnote reference"/&gt;
  &lt;w:LsdException Locked="false" SemiHidden="true" UnhideWhenUsed="true"
   Name="annotation reference"/&gt;
  &lt;w:LsdException Locked="false" SemiHidden="true" UnhideWhenUsed="true"
   Name="line number"/&gt;
  &lt;w:LsdException Locked="false" SemiHidden="true" UnhideWhenUsed="true"
   Name="page number"/&gt;
  &lt;w:LsdException Locked="false" SemiHidden="true" UnhideWhenUsed="true"
   Name="endnote reference"/&gt;
  &lt;w:LsdException Locked="false" SemiHidden="true" UnhideWhenUsed="true"
   Name="endnote text"/&gt;
  &lt;w:LsdException Locked="false" SemiHidden="true" UnhideWhenUsed="true"
   Name="table of authorities"/&gt;
  &lt;w:LsdException Locked="false" SemiHidden="true" UnhideWhenUsed="true"
   Name="macro"/&gt;
  &lt;w:LsdException Locked="false" SemiHidden="true" UnhideWhenUsed="true"
   Name="toa heading"/&gt;
  &lt;w:LsdException Locked="false" SemiHidden="true" UnhideWhenUsed="true"
   Name="List"/&gt;
  &lt;w:LsdException Locked="false" SemiHidden="true" UnhideWhenUsed="true"
   Name="List Bullet"/&gt;
  &lt;w:LsdException Locked="false" SemiHidden="true" UnhideWhenUsed="true"
   Name="List Number"/&gt;
  &lt;w:LsdException Locked="false" SemiHidden="true" UnhideWhenUsed="true"
   Name="List 2"/&gt;
  &lt;w:LsdException Locked="false" SemiHidden="true" UnhideWhenUsed="true"
   Name="List 3"/&gt;
  &lt;w:LsdException Locked="false" SemiHidden="true" UnhideWhenUsed="true"
   Name="List 4"/&gt;
  &lt;w:LsdException Locked="false" SemiHidden="true" UnhideWhenUsed="true"
   Name="List 5"/&gt;
  &lt;w:LsdException Locked="false" SemiHidden="true" UnhideWhenUsed="true"
   Name="List Bullet 2"/&gt;
  &lt;w:LsdException Locked="false" SemiHidden="true" UnhideWhenUsed="true"
   Name="List Bullet 3"/&gt;
  &lt;w:LsdException Locked="false" SemiHidden="true" UnhideWhenUsed="true"
   Name="List Bullet 4"/&gt;
  &lt;w:LsdException Locked="false" SemiHidden="true" UnhideWhenUsed="true"
   Name="List Bullet 5"/&gt;
  &lt;w:LsdException Locked="false" SemiHidden="true" UnhideWhenUsed="true"
   Name="List Number 2"/&gt;
  &lt;w:LsdException Locked="false" SemiHidden="true" UnhideWhenUsed="true"
   Name="List Number 3"/&gt;
  &lt;w:LsdException Locked="false" SemiHidden="true" UnhideWhenUsed="true"
   Name="List Number 4"/&gt;
  &lt;w:LsdException Locked="false" SemiHidden="true" UnhideWhenUsed="true"
   Name="List Number 5"/&gt;
  &lt;w:LsdException Locked="false" Priority="10" QFormat="true" Name="Title"/&gt;
  &lt;w:LsdException Locked="false" SemiHidden="true" UnhideWhenUsed="true"
   Name="Closing"/&gt;
  &lt;w:LsdException Locked="false" SemiHidden="true" UnhideWhenUsed="true"
   Name="Signature"/&gt;
  &lt;w:LsdException Locked="false" Priority="1" SemiHidden="true"
   UnhideWhenUsed="true" Name="Default Paragraph Font"/&gt;
  &lt;w:LsdException Locked="false" SemiHidden="true" UnhideWhenUsed="true"
   Name="Body Text"/&gt;
  &lt;w:LsdException Locked="false" SemiHidden="true" UnhideWhenUsed="true"
   Name="Body Text Indent"/&gt;
  &lt;w:LsdException Locked="false" SemiHidden="true" UnhideWhenUsed="true"
   Name="List Continue"/&gt;
  &lt;w:LsdException Locked="false" SemiHidden="true" UnhideWhenUsed="true"
   Name="List Continue 2"/&gt;
  &lt;w:LsdException Locked="false" SemiHidden="true" UnhideWhenUsed="true"
   Name="List Continue 3"/&gt;
  &lt;w:LsdException Locked="false" SemiHidden="true" UnhideWhenUsed="true"
   Name="List Continue 4"/&gt;
  &lt;w:LsdException Locked="false" SemiHidden="true" UnhideWhenUsed="true"
   Name="List Continue 5"/&gt;
  &lt;w:LsdException Locked="false" SemiHidden="true" UnhideWhenUsed="true"
   Name="Message Header"/&gt;
  &lt;w:LsdException Locked="false" Priority="11" QFormat="true" Name="Subtitle"/&gt;
  &lt;w:LsdException Locked="false" SemiHidden="true" UnhideWhenUsed="true"
   Name="Salutation"/&gt;
  &lt;w:LsdException Locked="false" SemiHidden="true" UnhideWhenUsed="true"
   Name="Date"/&gt;
  &lt;w:LsdException Locked="false" SemiHidden="true" UnhideWhenUsed="true"
   Name="Body Text First Indent"/&gt;
  &lt;w:LsdException Locked="false" SemiHidden="true" UnhideWhenUsed="true"
   Name="Body Text First Indent 2"/&gt;
  &lt;w:LsdException Locked="false" SemiHidden="true" UnhideWhenUsed="true"
   Name="Note Heading"/&gt;
  &lt;w:LsdException Locked="false" SemiHidden="true" UnhideWhenUsed="true"
   Name="Body Text 2"/&gt;
  &lt;w:LsdException Locked="false" SemiHidden="true" UnhideWhenUsed="true"
   Name="Body Text 3"/&gt;
  &lt;w:LsdException Locked="false" SemiHidden="true" UnhideWhenUsed="true"
   Name="Body Text Indent 2"/&gt;
  &lt;w:LsdException Locked="false" SemiHidden="true" UnhideWhenUsed="true"
   Name="Body Text Indent 3"/&gt;
  &lt;w:LsdException Locked="false" SemiHidden="true" UnhideWhenUsed="true"
   Name="Block Text"/&gt;
  &lt;w:LsdException Locked="false" SemiHidden="true" UnhideWhenUsed="true"
   Name="Hyperlink"/&gt;
  &lt;w:LsdException Locked="false" SemiHidden="true" UnhideWhenUsed="true"
   Name="FollowedHyperlink"/&gt;
  &lt;w:LsdException Locked="false" Priority="22" QFormat="true" Name="Strong"/&gt;
  &lt;w:LsdException Locked="false" Priority="20" QFormat="true" Name="Emphasis"/&gt;
  &lt;w:LsdException Locked="false" SemiHidden="true" UnhideWhenUsed="true"
   Name="Document Map"/&gt;
  &lt;w:LsdException Locked="false" SemiHidden="true" UnhideWhenUsed="true"
   Name="Plain Text"/&gt;
  &lt;w:LsdException Locked="false" SemiHidden="true" UnhideWhenUsed="true"
   Name="E-mail Signature"/&gt;
  &lt;w:LsdException Locked="false" SemiHidden="true" UnhideWhenUsed="true"
   Name="HTML Top of Form"/&gt;
  &lt;w:LsdException Locked="false" SemiHidden="true" UnhideWhenUsed="true"
   Name="HTML Bottom of Form"/&gt;
  &lt;w:LsdException Locked="false" SemiHidden="true" UnhideWhenUsed="true"
   Name="Normal (Web)"/&gt;
  &lt;w:LsdException Locked="false" SemiHidden="true" UnhideWhenUsed="true"
   Name="HTML Acronym"/&gt;
  &lt;w:LsdException Locked="false" SemiHidden="true" UnhideWhenUsed="true"
   Name="HTML Address"/&gt;
  &lt;w:LsdException Locked="false" SemiHidden="true" UnhideWhenUsed="true"
   Name="HTML Cite"/&gt;
  &lt;w:LsdException Locked="false" SemiHidden="true" UnhideWhenUsed="true"
   Name="HTML Code"/&gt;
  &lt;w:LsdException Locked="false" SemiHidden="true" UnhideWhenUsed="true"
   Name="HTML Definition"/&gt;
  &lt;w:LsdException Locked="false" SemiHidden="true" UnhideWhenUsed="true"
   Name="HTML Keyboard"/&gt;
  &lt;w:LsdException Locked="false" SemiHidden="true" UnhideWhenUsed="true"
   Name="HTML Preformatted"/&gt;
  &lt;w:LsdException Locked="false" SemiHidden="true" UnhideWhenUsed="true"
   Name="HTML Sample"/&gt;
  &lt;w:LsdException Locked="false" SemiHidden="true" UnhideWhenUsed="true"
   Name="HTML Typewriter"/&gt;
  &lt;w:LsdException Locked="false" SemiHidden="true" UnhideWhenUsed="true"
   Name="HTML Variable"/&gt;
  &lt;w:LsdException Locked="false" SemiHidden="true" UnhideWhenUsed="true"
   Name="Normal Table"/&gt;
  &lt;w:LsdException Locked="false" SemiHidden="true" UnhideWhenUsed="true"
   Name="annotation subject"/&gt;
  &lt;w:LsdException Locked="false" SemiHidden="true" UnhideWhenUsed="true"
   Name="No List"/&gt;
  &lt;w:LsdException Locked="false" SemiHidden="true" UnhideWhenUsed="true"
   Name="Outline List 1"/&gt;
  &lt;w:LsdException Locked="false" SemiHidden="true" UnhideWhenUsed="true"
   Name="Outline List 2"/&gt;
  &lt;w:LsdException Locked="false" SemiHidden="true" UnhideWhenUsed="true"
   Name="Outline List 3"/&gt;
  &lt;w:LsdException Locked="false" SemiHidden="true" UnhideWhenUsed="true"
   Name="Table Simple 1"/&gt;
  &lt;w:LsdException Locked="false" SemiHidden="true" UnhideWhenUsed="true"
   Name="Table Simple 2"/&gt;
  &lt;w:LsdException Locked="false" SemiHidden="true" UnhideWhenUsed="true"
   Name="Table Simple 3"/&gt;
  &lt;w:LsdException Locked="false" SemiHidden="true" UnhideWhenUsed="true"
   Name="Table Classic 1"/&gt;
  &lt;w:LsdException Locked="false" SemiHidden="true" UnhideWhenUsed="true"
   Name="Table Classic 2"/&gt;
  &lt;w:LsdException Locked="false" SemiHidden="true" UnhideWhenUsed="true"
   Name="Table Classic 3"/&gt;
  &lt;w:LsdException Locked="false" SemiHidden="true" UnhideWhenUsed="true"
   Name="Table Classic 4"/&gt;
  &lt;w:LsdException Locked="false" SemiHidden="true" UnhideWhenUsed="true"
   Name="Table Colorful 1"/&gt;
  &lt;w:LsdException Locked="false" SemiHidden="true" UnhideWhenUsed="true"
   Name="Table Colorful 2"/&gt;
  &lt;w:LsdException Locked="false" SemiHidden="true" UnhideWhenUsed="true"
   Name="Table Colorful 3"/&gt;
  &lt;w:LsdException Locked="false" SemiHidden="true" UnhideWhenUsed="true"
   Name="Table Columns 1"/&gt;
  &lt;w:LsdException Locked="false" SemiHidden="true" UnhideWhenUsed="true"
   Name="Table Columns 2"/&gt;
  &lt;w:LsdException Locked="false" SemiHidden="true" UnhideWhenUsed="true"
   Name="Table Columns 3"/&gt;
  &lt;w:LsdException Locked="false" SemiHidden="true" UnhideWhenUsed="true"
   Name="Table Columns 4"/&gt;
  &lt;w:LsdException Locked="false" SemiHidden="true" UnhideWhenUsed="true"
   Name="Table Columns 5"/&gt;
  &lt;w:LsdException Locked="false" SemiHidden="true" UnhideWhenUsed="true"
   Name="Table Grid 1"/&gt;
  &lt;w:LsdException Locked="false" SemiHidden="true" UnhideWhenUsed="true"
   Name="Table Grid 2"/&gt;
  &lt;w:LsdException Locked="false" SemiHidden="true" UnhideWhenUsed="true"
   Name="Table Grid 3"/&gt;
  &lt;w:LsdException Locked="false" SemiHidden="true" UnhideWhenUsed="true"
   Name="Table Grid 4"/&gt;
  &lt;w:LsdException Locked="false" SemiHidden="true" UnhideWhenUsed="true"
   Name="Table Grid 5"/&gt;
  &lt;w:LsdException Locked="false" SemiHidden="true" UnhideWhenUsed="true"
   Name="Table Grid 6"/&gt;
  &lt;w:LsdException Locked="false" SemiHidden="true" UnhideWhenUsed="true"
   Name="Table Grid 7"/&gt;
  &lt;w:LsdException Locked="false" SemiHidden="true" UnhideWhenUsed="true"
   Name="Table Grid 8"/&gt;
  &lt;w:LsdException Locked="false" SemiHidden="true" UnhideWhenUsed="true"
   Name="Table List 1"/&gt;
  &lt;w:LsdException Locked="false" SemiHidden="true" UnhideWhenUsed="true"
   Name="Table List 2"/&gt;
  &lt;w:LsdException Locked="false" SemiHidden="true" UnhideWhenUsed="true"
   Name="Table List 3"/&gt;
  &lt;w:LsdException Locked="false" SemiHidden="true" UnhideWhenUsed="true"
   Name="Table List 4"/&gt;
  &lt;w:LsdException Locked="false" SemiHidden="true" UnhideWhenUsed="true"
   Name="Table List 5"/&gt;
  &lt;w:LsdException Locked="false" SemiHidden="true" UnhideWhenUsed="true"
   Name="Table List 6"/&gt;
  &lt;w:LsdException Locked="false" SemiHidden="true" UnhideWhenUsed="true"
   Name="Table List 7"/&gt;
  &lt;w:LsdException Locked="false" SemiHidden="true" UnhideWhenUsed="true"
   Name="Table List 8"/&gt;
  &lt;w:LsdException Locked="false" SemiHidden="true" UnhideWhenUsed="true"
   Name="Table 3D effects 1"/&gt;
  &lt;w:LsdException Locked="false" SemiHidden="true" UnhideWhenUsed="true"
   Name="Table 3D effects 2"/&gt;
  &lt;w:LsdException Locked="false" SemiHidden="true" UnhideWhenUsed="true"
   Name="Table 3D effects 3"/&gt;
  &lt;w:LsdException Locked="false" SemiHidden="true" UnhideWhenUsed="true"
   Name="Table Contemporary"/&gt;
  &lt;w:LsdException Locked="false" SemiHidden="true" UnhideWhenUsed="true"
   Name="Table Elegant"/&gt;
  &lt;w:LsdException Locked="false" SemiHidden="true" UnhideWhenUsed="true"
   Name="Table Professional"/&gt;
  &lt;w:LsdException Locked="false" SemiHidden="true" UnhideWhenUsed="true"
   Name="Table Subtle 1"/&gt;
  &lt;w:LsdException Locked="false" SemiHidden="true" UnhideWhenUsed="true"
   Name="Table Subtle 2"/&gt;
  &lt;w:LsdException Locked="false" SemiHidden="true" UnhideWhenUsed="true"
   Name="Table Web 1"/&gt;
  &lt;w:LsdException Locked="false" SemiHidden="true" UnhideWhenUsed="true"
   Name="Table Web 2"/&gt;
  &lt;w:LsdException Locked="false" SemiHidden="true" UnhideWhenUsed="true"
   Name="Table Web 3"/&gt;
  &lt;w:LsdException Locked="false" SemiHidden="true" UnhideWhenUsed="true"
   Name="Balloon Text"/&gt;
  &lt;w:LsdException Locked="false" Priority="39" Name="Table Grid"/&gt;
  &lt;w:LsdException Locked="false" SemiHidden="true" UnhideWhenUsed="true"
   Name="Table Theme"/&gt;
  &lt;w:LsdException Locked="false" SemiHidden="true" Name="Placeholder Text"/&gt;
  &lt;w:LsdException Locked="false" Priority="1" QFormat="true" Name="No Spacing"/&gt;
  &lt;w:LsdException Locked="false" Priority="60" Name="Light Shading"/&gt;
  &lt;w:LsdException Locked="false" Priority="61" Name="Light List"/&gt;
  &lt;w:LsdException Locked="false" Priority="62" Name="Light Grid"/&gt;
  &lt;w:LsdException Locked="false" Priority="63" Name="Medium Shading 1"/&gt;
  &lt;w:LsdException Locked="false" Priority="64" Name="Medium Shading 2"/&gt;
  &lt;w:LsdException Locked="false" Priority="65" Name="Medium List 1"/&gt;
  &lt;w:LsdException Locked="false" Priority="66" Name="Medium List 2"/&gt;
  &lt;w:LsdException Locked="false" Priority="67" Name="Medium Grid 1"/&gt;
  &lt;w:LsdException Locked="false" Priority="68" Name="Medium Grid 2"/&gt;
  &lt;w:LsdException Locked="false" Priority="69" Name="Medium Grid 3"/&gt;
  &lt;w:LsdException Locked="false" Priority="70" Name="Dark List"/&gt;
  &lt;w:LsdException Locked="false" Priority="71" Name="Colorful Shading"/&gt;
  &lt;w:LsdException Locked="false" Priority="72" Name="Colorful List"/&gt;
  &lt;w:LsdException Locked="false" Priority="73" Name="Colorful Grid"/&gt;
  &lt;w:LsdException Locked="false" Priority="60" Name="Light Shading Accent 1"/&gt;
  &lt;w:LsdException Locked="false" Priority="61" Name="Light List Accent 1"/&gt;
  &lt;w:LsdException Locked="false" Priority="62" Name="Light Grid Accent 1"/&gt;
  &lt;w:LsdException Locked="false" Priority="63" Name="Medium Shading 1 Accent 1"/&gt;
  &lt;w:LsdException Locked="false" Priority="64" Name="Medium Shading 2 Accent 1"/&gt;
  &lt;w:LsdException Locked="false" Priority="65" Name="Medium List 1 Accent 1"/&gt;
  &lt;w:LsdException Locked="false" SemiHidden="true" Name="Revision"/&gt;
  &lt;w:LsdException Locked="false" Priority="34" QFormat="true"
   Name="List Paragraph"/&gt;
  &lt;w:LsdException Locked="false" Priority="29" QFormat="true" Name="Quote"/&gt;
  &lt;w:LsdException Locked="false" Priority="30" QFormat="true"
   Name="Intense Quote"/&gt;
  &lt;w:LsdException Locked="false" Priority="66" Name="Medium List 2 Accent 1"/&gt;
  &lt;w:LsdException Locked="false" Priority="67" Name="Medium Grid 1 Accent 1"/&gt;
  &lt;w:LsdException Locked="false" Priority="68" Name="Medium Grid 2 Accent 1"/&gt;
  &lt;w:LsdException Locked="false" Priority="69" Name="Medium Grid 3 Accent 1"/&gt;
  &lt;w:LsdException Locked="false" Priority="70" Name="Dark List Accent 1"/&gt;
  &lt;w:LsdException Locked="false" Priority="71" Name="Colorful Shading Accent 1"/&gt;
  &lt;w:LsdException Locked="false" Priority="72" Name="Colorful List Accent 1"/&gt;
  &lt;w:LsdException Locked="false" Priority="73" Name="Colorful Grid Accent 1"/&gt;
  &lt;w:LsdException Locked="false" Priority="60" Name="Light Shading Accent 2"/&gt;
  &lt;w:LsdException Locked="false" Priority="61" Name="Light List Accent 2"/&gt;
  &lt;w:LsdException Locked="false" Priority="62" Name="Light Grid Accent 2"/&gt;
  &lt;w:LsdException Locked="false" Priority="63" Name="Medium Shading 1 Accent 2"/&gt;
  &lt;w:LsdException Locked="false" Priority="64" Name="Medium Shading 2 Accent 2"/&gt;
  &lt;w:LsdException Locked="false" Priority="65" Name="Medium List 1 Accent 2"/&gt;
  &lt;w:LsdException Locked="false" Priority="66" Name="Medium List 2 Accent 2"/&gt;
  &lt;w:LsdException Locked="false" Priority="67" Name="Medium Grid 1 Accent 2"/&gt;
  &lt;w:LsdException Locked="false" Priority="68" Name="Medium Grid 2 Accent 2"/&gt;
  &lt;w:LsdException Locked="false" Priority="69" Name="Medium Grid 3 Accent 2"/&gt;
  &lt;w:LsdException Locked="false" Priority="70" Name="Dark List Accent 2"/&gt;
  &lt;w:LsdException Locked="false" Priority="71" Name="Colorful Shading Accent 2"/&gt;
  &lt;w:LsdException Locked="false" Priority="72" Name="Colorful List Accent 2"/&gt;
  &lt;w:LsdException Locked="false" Priority="73" Name="Colorful Grid Accent 2"/&gt;
  &lt;w:LsdException Locked="false" Priority="60" Name="Light Shading Accent 3"/&gt;
  &lt;w:LsdException Locked="false" Priority="61" Name="Light List Accent 3"/&gt;
  &lt;w:LsdException Locked="false" Priority="62" Name="Light Grid Accent 3"/&gt;
  &lt;w:LsdException Locked="false" Priority="63" Name="Medium Shading 1 Accent 3"/&gt;
  &lt;w:LsdException Locked="false" Priority="64" Name="Medium Shading 2 Accent 3"/&gt;
  &lt;w:LsdException Locked="false" Priority="65" Name="Medium List 1 Accent 3"/&gt;
  &lt;w:LsdException Locked="false" Priority="66" Name="Medium List 2 Accent 3"/&gt;
  &lt;w:LsdException Locked="false" Priority="67" Name="Medium Grid 1 Accent 3"/&gt;
  &lt;w:LsdException Locked="false" Priority="68" Name="Medium Grid 2 Accent 3"/&gt;
  &lt;w:LsdException Locked="false" Priority="69" Name="Medium Grid 3 Accent 3"/&gt;
  &lt;w:LsdException Locked="false" Priority="70" Name="Dark List Accent 3"/&gt;
  &lt;w:LsdException Locked="false" Priority="71" Name="Colorful Shading Accent 3"/&gt;
  &lt;w:LsdException Locked="false" Priority="72" Name="Colorful List Accent 3"/&gt;
  &lt;w:LsdException Locked="false" Priority="73" Name="Colorful Grid Accent 3"/&gt;
  &lt;w:LsdException Locked="false" Priority="60" Name="Light Shading Accent 4"/&gt;
  &lt;w:LsdException Locked="false" Priority="61" Name="Light List Accent 4"/&gt;
  &lt;w:LsdException Locked="false" Priority="62" Name="Light Grid Accent 4"/&gt;
  &lt;w:LsdException Locked="false" Priority="63" Name="Medium Shading 1 Accent 4"/&gt;
  &lt;w:LsdException Locked="false" Priority="64" Name="Medium Shading 2 Accent 4"/&gt;
  &lt;w:LsdException Locked="false" Priority="65" Name="Medium List 1 Accent 4"/&gt;
  &lt;w:LsdException Locked="false" Priority="66" Name="Medium List 2 Accent 4"/&gt;
  &lt;w:LsdException Locked="false" Priority="67" Name="Medium Grid 1 Accent 4"/&gt;
  &lt;w:LsdException Locked="false" Priority="68" Name="Medium Grid 2 Accent 4"/&gt;
  &lt;w:LsdException Locked="false" Priority="69" Name="Medium Grid 3 Accent 4"/&gt;
  &lt;w:LsdException Locked="false" Priority="70" Name="Dark List Accent 4"/&gt;
  &lt;w:LsdException Locked="false" Priority="71" Name="Colorful Shading Accent 4"/&gt;
  &lt;w:LsdException Locked="false" Priority="72" Name="Colorful List Accent 4"/&gt;
  &lt;w:LsdException Locked="false" Priority="73" Name="Colorful Grid Accent 4"/&gt;
  &lt;w:LsdException Locked="false" Priority="60" Name="Light Shading Accent 5"/&gt;
  &lt;w:LsdException Locked="false" Priority="61" Name="Light List Accent 5"/&gt;
  &lt;w:LsdException Locked="false" Priority="62" Name="Light Grid Accent 5"/&gt;
  &lt;w:LsdException Locked="false" Priority="63" Name="Medium Shading 1 Accent 5"/&gt;
  &lt;w:LsdException Locked="false" Priority="64" Name="Medium Shading 2 Accent 5"/&gt;
  &lt;w:LsdException Locked="false" Priority="65" Name="Medium List 1 Accent 5"/&gt;
  &lt;w:LsdException Locked="false" Priority="66" Name="Medium List 2 Accent 5"/&gt;
  &lt;w:LsdException Locked="false" Priority="67" Name="Medium Grid 1 Accent 5"/&gt;
  &lt;w:LsdException Locked="false" Priority="68" Name="Medium Grid 2 Accent 5"/&gt;
  &lt;w:LsdException Locked="false" Priority="69" Name="Medium Grid 3 Accent 5"/&gt;
  &lt;w:LsdException Locked="false" Priority="70" Name="Dark List Accent 5"/&gt;
  &lt;w:LsdException Locked="false" Priority="71" Name="Colorful Shading Accent 5"/&gt;
  &lt;w:LsdException Locked="false" Priority="72" Name="Colorful List Accent 5"/&gt;
  &lt;w:LsdException Locked="false" Priority="73" Name="Colorful Grid Accent 5"/&gt;
  &lt;w:LsdException Locked="false" Priority="60" Name="Light Shading Accent 6"/&gt;
  &lt;w:LsdException Locked="false" Priority="61" Name="Light List Accent 6"/&gt;
  &lt;w:LsdException Locked="false" Priority="62" Name="Light Grid Accent 6"/&gt;
  &lt;w:LsdException Locked="false" Priority="63" Name="Medium Shading 1 Accent 6"/&gt;
  &lt;w:LsdException Locked="false" Priority="64" Name="Medium Shading 2 Accent 6"/&gt;
  &lt;w:LsdException Locked="false" Priority="65" Name="Medium List 1 Accent 6"/&gt;
  &lt;w:LsdException Locked="false" Priority="66" Name="Medium List 2 Accent 6"/&gt;
  &lt;w:LsdException Locked="false" Priority="67" Name="Medium Grid 1 Accent 6"/&gt;
  &lt;w:LsdException Locked="false" Priority="68" Name="Medium Grid 2 Accent 6"/&gt;
  &lt;w:LsdException Locked="false" Priority="69" Name="Medium Grid 3 Accent 6"/&gt;
  &lt;w:LsdException Locked="false" Priority="70" Name="Dark List Accent 6"/&gt;
  &lt;w:LsdException Locked="false" Priority="71" Name="Colorful Shading Accent 6"/&gt;
  &lt;w:LsdException Locked="false" Priority="72" Name="Colorful List Accent 6"/&gt;
  &lt;w:LsdException Locked="false" Priority="73" Name="Colorful Grid Accent 6"/&gt;
  &lt;w:LsdException Locked="false" Priority="19" QFormat="true"
   Name="Subtle Emphasis"/&gt;
  &lt;w:LsdException Locked="false" Priority="21" QFormat="true"
   Name="Intense Emphasis"/&gt;
  &lt;w:LsdException Locked="false" Priority="31" QFormat="true"
   Name="Subtle Reference"/&gt;
  &lt;w:LsdException Locked="false" Priority="32" QFormat="true"
   Name="Intense Reference"/&gt;
  &lt;w:LsdException Locked="false" Priority="33" QFormat="true" Name="Book Title"/&gt;
  &lt;w:LsdException Locked="false" Priority="37" SemiHidden="true"
   UnhideWhenUsed="true" Name="Bibliography"/&gt;
  &lt;w:LsdException Locked="false" Priority="39" SemiHidden="true"
   UnhideWhenUsed="true" QFormat="true" Name="TOC Heading"/&gt;
  &lt;w:LsdException Locked="false" Priority="41" Name="Plain Table 1"/&gt;
  &lt;w:LsdException Locked="false" Priority="42" Name="Plain Table 2"/&gt;
  &lt;w:LsdException Locked="false" Priority="43" Name="Plain Table 3"/&gt;
  &lt;w:LsdException Locked="false" Priority="44" Name="Plain Table 4"/&gt;
  &lt;w:LsdException Locked="false" Priority="45" Name="Plain Table 5"/&gt;
  &lt;w:LsdException Locked="false" Priority="40" Name="Grid Table Light"/&gt;
  &lt;w:LsdException Locked="false" Priority="46" Name="Grid Table 1 Light"/&gt;
  &lt;w:LsdException Locked="false" Priority="47" Name="Grid Table 2"/&gt;
  &lt;w:LsdException Locked="false" Priority="48" Name="Grid Table 3"/&gt;
  &lt;w:LsdException Locked="false" Priority="49" Name="Grid Table 4"/&gt;
  &lt;w:LsdException Locked="false" Priority="50" Name="Grid Table 5 Dark"/&gt;
  &lt;w:LsdException Locked="false" Priority="51" Name="Grid Table 6 Colorful"/&gt;
  &lt;w:LsdException Locked="false" Priority="52" Name="Grid Table 7 Colorful"/&gt;
  &lt;w:LsdException Locked="false" Priority="46"
   Name="Grid Table 1 Light Accent 1"/&gt;
  &lt;w:LsdException Locked="false" Priority="47" Name="Grid Table 2 Accent 1"/&gt;
  &lt;w:LsdException Locked="false" Priority="48" Name="Grid Table 3 Accent 1"/&gt;
  &lt;w:LsdException Locked="false" Priority="49" Name="Grid Table 4 Accent 1"/&gt;
  &lt;w:LsdException Locked="false" Priority="50" Name="Grid Table 5 Dark Accent 1"/&gt;
  &lt;w:LsdException Locked="false" Priority="51"
   Name="Grid Table 6 Colorful Accent 1"/&gt;
  &lt;w:LsdException Locked="false" Priority="52"
   Name="Grid Table 7 Colorful Accent 1"/&gt;
  &lt;w:LsdException Locked="false" Priority="46"
   Name="Grid Table 1 Light Accent 2"/&gt;
  &lt;w:LsdException Locked="false" Priority="47" Name="Grid Table 2 Accent 2"/&gt;
  &lt;w:LsdException Locked="false" Priority="48" Name="Grid Table 3 Accent 2"/&gt;
  &lt;w:LsdException Locked="false" Priority="49" Name="Grid Table 4 Accent 2"/&gt;
  &lt;w:LsdException Locked="false" Priority="50" Name="Grid Table 5 Dark Accent 2"/&gt;
  &lt;w:LsdException Locked="false" Priority="51"
   Name="Grid Table 6 Colorful Accent 2"/&gt;
  &lt;w:LsdException Locked="false" Priority="52"
   Name="Grid Table 7 Colorful Accent 2"/&gt;
  &lt;w:LsdException Locked="false" Priority="46"
   Name="Grid Table 1 Light Accent 3"/&gt;
  &lt;w:LsdException Locked="false" Priority="47" Name="Grid Table 2 Accent 3"/&gt;
  &lt;w:LsdException Locked="false" Priority="48" Name="Grid Table 3 Accent 3"/&gt;
  &lt;w:LsdException Locked="false" Priority="49" Name="Grid Table 4 Accent 3"/&gt;
  &lt;w:LsdException Locked="false" Priority="50" Name="Grid Table 5 Dark Accent 3"/&gt;
  &lt;w:LsdException Locked="false" Priority="51"
   Name="Grid Table 6 Colorful Accent 3"/&gt;
  &lt;w:LsdException Locked="false" Priority="52"
   Name="Grid Table 7 Colorful Accent 3"/&gt;
  &lt;w:LsdException Locked="false" Priority="46"
   Name="Grid Table 1 Light Accent 4"/&gt;
  &lt;w:LsdException Locked="false" Priority="47" Name="Grid Table 2 Accent 4"/&gt;
  &lt;w:LsdException Locked="false" Priority="48" Name="Grid Table 3 Accent 4"/&gt;
  &lt;w:LsdException Locked="false" Priority="49" Name="Grid Table 4 Accent 4"/&gt;
  &lt;w:LsdException Locked="false" Priority="50" Name="Grid Table 5 Dark Accent 4"/&gt;
  &lt;w:LsdException Locked="false" Priority="51"
   Name="Grid Table 6 Colorful Accent 4"/&gt;
  &lt;w:LsdException Locked="false" Priority="52"
   Name="Grid Table 7 Colorful Accent 4"/&gt;
  &lt;w:LsdException Locked="false" Priority="46"
   Name="Grid Table 1 Light Accent 5"/&gt;
  &lt;w:LsdException Locked="false" Priority="47" Name="Grid Table 2 Accent 5"/&gt;
  &lt;w:LsdException Locked="false" Priority="48" Name="Grid Table 3 Accent 5"/&gt;
  &lt;w:LsdException Locked="false" Priority="49" Name="Grid Table 4 Accent 5"/&gt;
  &lt;w:LsdException Locked="false" Priority="50" Name="Grid Table 5 Dark Accent 5"/&gt;
  &lt;w:LsdException Locked="false" Priority="51"
   Name="Grid Table 6 Colorful Accent 5"/&gt;
  &lt;w:LsdException Locked="false" Priority="52"
   Name="Grid Table 7 Colorful Accent 5"/&gt;
  &lt;w:LsdException Locked="false" Priority="46"
   Name="Grid Table 1 Light Accent 6"/&gt;
  &lt;w:LsdException Locked="false" Priority="47" Name="Grid Table 2 Accent 6"/&gt;
  &lt;w:LsdException Locked="false" Priority="48" Name="Grid Table 3 Accent 6"/&gt;
  &lt;w:LsdException Locked="false" Priority="49" Name="Grid Table 4 Accent 6"/&gt;
  &lt;w:LsdException Locked="false" Priority="50" Name="Grid Table 5 Dark Accent 6"/&gt;
  &lt;w:LsdException Locked="false" Priority="51"
   Name="Grid Table 6 Colorful Accent 6"/&gt;
  &lt;w:LsdException Locked="false" Priority="52"
   Name="Grid Table 7 Colorful Accent 6"/&gt;
  &lt;w:LsdException Locked="false" Priority="46" Name="List Table 1 Light"/&gt;
  &lt;w:LsdException Locked="false" Priority="47" Name="List Table 2"/&gt;
  &lt;w:LsdException Locked="false" Priority="48" Name="List Table 3"/&gt;
  &lt;w:LsdException Locked="false" Priority="49" Name="List Table 4"/&gt;
  &lt;w:LsdException Locked="false" Priority="50" Name="List Table 5 Dark"/&gt;
  &lt;w:LsdException Locked="false" Priority="51" Name="List Table 6 Colorful"/&gt;
  &lt;w:LsdException Locked="false" Priority="52" Name="List Table 7 Colorful"/&gt;
  &lt;w:LsdException Locked="false" Priority="46"
   Name="List Table 1 Light Accent 1"/&gt;
  &lt;w:LsdException Locked="false" Priority="47" Name="List Table 2 Accent 1"/&gt;
  &lt;w:LsdException Locked="false" Priority="48" Name="List Table 3 Accent 1"/&gt;
  &lt;w:LsdException Locked="false" Priority="49" Name="List Table 4 Accent 1"/&gt;
  &lt;w:LsdException Locked="false" Priority="50" Name="List Table 5 Dark Accent 1"/&gt;
  &lt;w:LsdException Locked="false" Priority="51"
   Name="List Table 6 Colorful Accent 1"/&gt;
  &lt;w:LsdException Locked="false" Priority="52"
   Name="List Table 7 Colorful Accent 1"/&gt;
  &lt;w:LsdException Locked="false" Priority="46"
   Name="List Table 1 Light Accent 2"/&gt;
  &lt;w:LsdException Locked="false" Priority="47" Name="List Table 2 Accent 2"/&gt;
  &lt;w:LsdException Locked="false" Priority="48" Name="List Table 3 Accent 2"/&gt;
  &lt;w:LsdException Locked="false" Priority="49" Name="List Table 4 Accent 2"/&gt;
  &lt;w:LsdException Locked="false" Priority="50" Name="List Table 5 Dark Accent 2"/&gt;
  &lt;w:LsdException Locked="false" Priority="51"
   Name="List Table 6 Colorful Accent 2"/&gt;
  &lt;w:LsdException Locked="false" Priority="52"
   Name="List Table 7 Colorful Accent 2"/&gt;
  &lt;w:LsdException Locked="false" Priority="46"
   Name="List Table 1 Light Accent 3"/&gt;
  &lt;w:LsdException Locked="false" Priority="47" Name="List Table 2 Accent 3"/&gt;
  &lt;w:LsdException Locked="false" Priority="48" Name="List Table 3 Accent 3"/&gt;
  &lt;w:LsdException Locked="false" Priority="49" Name="List Table 4 Accent 3"/&gt;
  &lt;w:LsdException Locked="false" Priority="50" Name="List Table 5 Dark Accent 3"/&gt;
  &lt;w:LsdException Locked="false" Priority="51"
   Name="List Table 6 Colorful Accent 3"/&gt;
  &lt;w:LsdException Locked="false" Priority="52"
   Name="List Table 7 Colorful Ac</t>
  </si>
  <si>
    <t xml:space="preserve">primavera, AutoCAD </t>
  </si>
  <si>
    <t>19-Feb-26 06:25 PM</t>
  </si>
  <si>
    <t>Nandkishor Balaji Sonar</t>
  </si>
  <si>
    <t>nsonar@mgmu.ac.in</t>
  </si>
  <si>
    <t>18-Oct-1983</t>
  </si>
  <si>
    <t>Balaji</t>
  </si>
  <si>
    <t>Plot no. 7, Sector J-3, N-7, CIDCO, Chhatrapati Sambhajinagar, Maharashtra - 431003.</t>
  </si>
  <si>
    <t>St. Lawrence High School</t>
  </si>
  <si>
    <t>Aurangabad, Maharashtra.</t>
  </si>
  <si>
    <t>SSC</t>
  </si>
  <si>
    <t>Government Polytechnic, Aurangabad, Maharashtra.</t>
  </si>
  <si>
    <t>Dr. BAMU</t>
  </si>
  <si>
    <t>Government Engineering College, Aurangabad, Maharashtra.</t>
  </si>
  <si>
    <t>Shivaji University</t>
  </si>
  <si>
    <t>Deccan Institute of Technology, Kolhapur.</t>
  </si>
  <si>
    <t>Real Estate Valuation</t>
  </si>
  <si>
    <t>AIKTC's SoET, Panvel.</t>
  </si>
  <si>
    <t>MGM University's Jawaharlal Nehru Engineering College, Chhatrapati Sambhajinagar, Maharashtra.</t>
  </si>
  <si>
    <t>&lt;p&gt;ISTE - LM 97316&lt;/p&gt;</t>
  </si>
  <si>
    <t>&lt;p&gt;Patent on Valuation process&lt;/p&gt;</t>
  </si>
  <si>
    <t>19-Feb-26 06:26 PM</t>
  </si>
  <si>
    <t>NUP-vacancy-005</t>
  </si>
  <si>
    <t>Project Procurement &amp; Tendering</t>
  </si>
  <si>
    <t>19-Feb-26 06:27 PM</t>
  </si>
  <si>
    <t>19-Feb-26 06:28 PM</t>
  </si>
  <si>
    <t>NUP-vacancy-027</t>
  </si>
  <si>
    <t>Professor</t>
  </si>
  <si>
    <t>Housing &amp; Real Estate Development</t>
  </si>
  <si>
    <t>19-Feb-26 06:30 PM</t>
  </si>
  <si>
    <t>Pulleti Siva Sankar</t>
  </si>
  <si>
    <t>siva.pulleti@gmail.com</t>
  </si>
  <si>
    <t>02-Mar-1992</t>
  </si>
  <si>
    <t>English,Hindi,Telugu</t>
  </si>
  <si>
    <t>Pulleti Venkateswara Swamy</t>
  </si>
  <si>
    <t>Door No.18-443, Peddayerukupadu, Gudivada-521301, Krishna district, Andhra Pradesh</t>
  </si>
  <si>
    <t>Adusumilli Gopala Krishnayya Municipal High School</t>
  </si>
  <si>
    <t>Andhra Pradesh State Board</t>
  </si>
  <si>
    <t>English, Hindi,Telugu,Mathematics,Science,Social</t>
  </si>
  <si>
    <t>Adusumill Aswardha Narayana Murthy and Vallurupalli Venkata Rama Seshadri Rao Polytechnic</t>
  </si>
  <si>
    <t>Civil Engineering,Structural Engineering,Transportation Engineering,Environmnetal Engineering</t>
  </si>
  <si>
    <t>Gudlavalleru Engineering College, Andhra Pradesh</t>
  </si>
  <si>
    <t>Civil Engineering,Strutural Engineering</t>
  </si>
  <si>
    <t>Structural Engineering,Finite Element Analysis,Stability of Structures,Prestressed Concrete,Design of Industrial Structures,Earhquake Engineering,Structural Dynamics,Theory of Elasticity and Plasticity</t>
  </si>
  <si>
    <t>Structural Engineering-Fiber Reinforced Polymer Composites</t>
  </si>
  <si>
    <t>Birla Institute of Technology and Science, Pilani</t>
  </si>
  <si>
    <t>&lt;p&gt;&lt;span style="caret-color: rgba(0, 0, 0, 0);"&gt; &lt;/span&gt;Successfully completed AICTE Training and Learning (ATAL) FDP on &amp;ldquo;Advances in Novel Composite Material: Fabrication, Analysis and Optimization&amp;rdquo; from 06th &amp;ndash; 10th September 2021 at N</t>
  </si>
  <si>
    <t>&lt;p&gt;&lt;span style="caret-color: rgba(0, 0, 0, 0);"&gt; &lt;/span&gt;Elected as Vice-Chair for SEI Graduate Student Chapter for BITS Pilani, Pilani campus from 2022 to 2024.&lt;/p&gt;
&lt;p&gt; Received an international travel award grant from BITS Pilani for attending the ICES-2024 conference held in China on 8-11, November 2024.&lt;/p&gt;
&lt;p&gt; Selected as a Senior Research Fellow in CSIR sponsored project at BITS Pilani in 2019.&lt;/p&gt;
&lt;p&gt; Received Prathibha Award-2017 from Andhra Pradesh State Government for being M. Tech topper in Structural Engineering among all JNTU Kakinada affiliated colleges.&lt;/p&gt;
&lt;p&gt; Received the Gold Medal for being the top performer in M. Tech among all the specializations in Gudlavalleru Engineering College.&lt;/p&gt;
&lt;p&gt; Secured 534th rank in the Andhra Pradesh PGECET-2015 Examination.&lt;/p&gt;
&lt;p&gt; Secured 62nd rank in the Andhra Pradesh ECET-2010 Examination.&lt;/p&gt;
&lt;p&gt; Received Excellence Certificate in Diploma from AANM &amp;amp; VVRSR Polytechnic, Gudlavalleru, on 41st Engineer&amp;rsquo;s Day celebrations.&lt;/p&gt;
&lt;p&gt; Won Second Prize in a Technical Quiz held at AANM &amp;amp; VVRSR Polytechnic, Gudlavalleru.&lt;/p&gt;
&lt;p&gt; Received certificate of merit in district-level talent exam conducted by Yuva Chaitanya environmental and educational society at school level held at Vadavalli.&lt;/p&gt;</t>
  </si>
  <si>
    <t>Abaqus,Autocad,ETABS,Staad,MS office,Origin</t>
  </si>
  <si>
    <t>19-Feb-26 07:05 PM</t>
  </si>
  <si>
    <t>Toijam Sarika Devi</t>
  </si>
  <si>
    <t>sarikatoijam4@gmail.com</t>
  </si>
  <si>
    <t>01-Feb-1992</t>
  </si>
  <si>
    <t>Toijam Rajendro Singh</t>
  </si>
  <si>
    <t>Centre for Management studies, NERIST,Itanagar,Arunachal Pradesh</t>
  </si>
  <si>
    <t>Jawahar Navodaya Vidyalaya</t>
  </si>
  <si>
    <t>CBSE, Manipur</t>
  </si>
  <si>
    <t>English,Maths,Hundi,Social Science</t>
  </si>
  <si>
    <t>CBSE,Manipur</t>
  </si>
  <si>
    <t>Accountancy,Business Studies,Economics,Hindi</t>
  </si>
  <si>
    <t xml:space="preserve">Banagalore University </t>
  </si>
  <si>
    <t>Reva Institute of Science and Mangament, Bangalore</t>
  </si>
  <si>
    <t>Univerisity of Science and Technology,Meghalaya</t>
  </si>
  <si>
    <t>University of Science and Technology Meghalaya,Meghalaya</t>
  </si>
  <si>
    <t>NERIST,  an autonomous and fully funded Institute controlled by the Ministry of Education, Govt. of India</t>
  </si>
  <si>
    <t>&lt;p&gt;Received the best oral paper presentation award from IIT Guwahati.&lt;/p&gt;</t>
  </si>
  <si>
    <t>19-Feb-26 07:15 PM</t>
  </si>
  <si>
    <t>Nikita Taran Bhagat</t>
  </si>
  <si>
    <t>bhagat.nikita14@gmail.com</t>
  </si>
  <si>
    <t>14-Sep-1992</t>
  </si>
  <si>
    <t>English,Hindi ,Marathi ,Urdu</t>
  </si>
  <si>
    <t>Mr. Taran Chudamanrao Bhagat</t>
  </si>
  <si>
    <t>B6- 105, Kunal Icon Co-operative Housing Society, Pimple Saudagar, Pune, Maharashtra. 411027</t>
  </si>
  <si>
    <t>Sharda Mandir Kanya Prashala, Aurangabad</t>
  </si>
  <si>
    <t>Science,Mathematics,English,History,Geography,Marathi</t>
  </si>
  <si>
    <t>Shri Shivaji Science College, Amravati</t>
  </si>
  <si>
    <t>Physics ,Chemistry,Mathematics,Biology</t>
  </si>
  <si>
    <t>Sant Gadage Baba Amravati University</t>
  </si>
  <si>
    <t>Prof Ram Meghe College of Engineering and Management, Badnera, Maharashtra</t>
  </si>
  <si>
    <t>Veermata Jijabai Technological Institute, Mumbai, Maharashtra</t>
  </si>
  <si>
    <t>Construction Management</t>
  </si>
  <si>
    <t>College of Engineering Pune</t>
  </si>
  <si>
    <t>&lt;p&gt;Certification by MSME-TECHNOLOGY DEVELOPMENT CENTRE (PPDC) for online internship in REVIT ARCHITECTURE.&lt;/p&gt;</t>
  </si>
  <si>
    <t>&lt;table class="MsoTableGrid" style="width: 544.25pt; border-collapse: collapse; border: none; mso-border-alt: solid windowtext .5pt; mso-yfti-tbllook: 1184; mso-padding-alt: 0in 5.4pt 0in 5.4pt;" border="1" width="726" cellspacing="0" cellpadding="0"&gt;
&lt;tbody&gt;
&lt;tr style="mso-yfti-irow: 0; mso-yfti-firstrow: yes; height: 32.8pt;"&gt;
&lt;td style="width: 544.25pt; border: solid windowtext 1.0pt; border-bottom: none; mso-border-top-alt: solid windowtext .5pt; mso-border-left-alt: solid windowtext .5pt; mso-border-right-alt: solid windowtext .5pt; padding: 0in 5.4pt 0in 5.4pt; height: 32.8pt;" valign="top" width="726"&gt;
&lt;p class="MsoNormal" style="margin-bottom: 0in; text-align: justify; line-height: normal;"&gt;&lt;strong&gt;&lt;span style="font-size: 11.0pt; font-family: 'Times New Roman',serif;"&gt;Elite Silver Certificate (Top 5% of 2145 people) &lt;/span&gt;&lt;/strong&gt;&lt;span style="font-size: 11.0pt; font-family: 'Times New Roman',serif;"&gt;in NPTEL Course titled &amp;ldquo;NBA Accreditation and Teaching Learning in Engineering (NATE)&amp;rdquo; April 2025&lt;/span&gt;&lt;/p&gt;
&lt;/td&gt;
&lt;/tr&gt;
&lt;tr style="mso-yfti-irow: 1; height: 46.75pt;"&gt;
&lt;td style="width: 544.25pt; border-top: none; border-left: solid windowtext 1.0pt; border-bottom: none; border-right: solid windowtext 1.0pt; mso-border-left-alt: solid windowtext .5pt; mso-border-right-alt: solid windowtext .5pt; padding: 0in 5.4pt 0in 5.4pt; height: 46.75pt;" valign="top" width="726"&gt;
&lt;p class="MsoNormal" style="margin-bottom: 0in; text-align: justify; line-height: normal;"&gt;&lt;strong&gt;&lt;span style="font-size: 11.0pt; font-family: 'Times New Roman',serif;"&gt;Best Paper award&lt;/span&gt;&lt;/strong&gt;&lt;span style="font-size: 11.0pt; font-family: 'Times New Roman',serif;"&gt; in 4th International Conference on Structural Engineering and Construction Management (SECON&amp;rsquo;23), Organized by: Department of Civil Engineering, Federal Institute of Science and Technology (FISAT), Ernakulam, Kerala, 7 to 9 June 2023. &lt;/span&gt;&lt;/p&gt;
&lt;/td&gt;
&lt;/tr&gt;
&lt;tr style="mso-yfti-irow: 2; mso-yfti-lastrow: yes; height: 30.55pt;"&gt;
&lt;td style="width: 544.25pt; border: solid windowtext 1.0pt; border-top: none; mso-border-left-alt: solid windowtext .5pt; mso-border-bottom-alt: solid windowtext .5pt; mso-border-right-alt: solid windowtext .5pt; padding: 0in 5.4pt 0in 5.4pt; height: 30.55pt;" valign="top" width="726"&gt;
&lt;p class="MsoNormal" style="margin-bottom: 0in; text-align: justify; line-height: normal;"&gt;&lt;strong&gt;&lt;span style="font-size: 11.0pt; font-family: 'Times New Roman',serif;"&gt;Best paper award&lt;/span&gt;&lt;/strong&gt;&lt;span style="font-size: 11.0pt; font-family: 'Times New Roman',serif;"&gt; in 1st International Conference on Innovation in Smart and Sustainable Infrastructure (ISSI- 2022), Organized by: Civil Engineering Department, Pandit Deendayal Energy University- Gandhinagar, 23 to 25 August 2022.&lt;/span&gt;&lt;/p&gt;
&lt;/td&gt;
&lt;/tr&gt;
&lt;/tbody&gt;
&lt;/table&gt;</t>
  </si>
  <si>
    <t>MS Office,MS Project,Primavera,Revit Architecture</t>
  </si>
  <si>
    <t>19-Feb-26 07:42 PM</t>
  </si>
  <si>
    <t>19-Feb-26 07:43 PM</t>
  </si>
  <si>
    <t>Ravi Kumar</t>
  </si>
  <si>
    <t>ravikumarsofttrek@gmail.com</t>
  </si>
  <si>
    <t>05-Mar-1989</t>
  </si>
  <si>
    <t>English,hINDI</t>
  </si>
  <si>
    <t>Rahul Kumar</t>
  </si>
  <si>
    <t>Flat No 101, N-71 Anoop Nagar, Indore, Madhya Pradesh</t>
  </si>
  <si>
    <t>AMN School</t>
  </si>
  <si>
    <t>Devi Ahliya University, Indore</t>
  </si>
  <si>
    <t>PIMR, Indore</t>
  </si>
  <si>
    <t xml:space="preserve">Computer Application </t>
  </si>
  <si>
    <t>Devi Ahilya University, Indore</t>
  </si>
  <si>
    <t>IPS Academy, Indore</t>
  </si>
  <si>
    <t>&lt;p class="MsoNormal" style="text-indent: -18.1pt; mso-list: l0 level1 lfo1; margin: 0cm 6.15pt .25pt 40.4pt;"&gt;&lt;!-- [if !supportLists]--&gt;&lt;span style="mso-list: Ignore;"&gt;&amp;bull;&lt;span style="font: 7.0pt 'Times New Roman';"&gt;&amp;nbsp;&amp;nbsp;&amp;nbsp;&amp;nbsp;&amp;nbsp;&amp;nbsp;</t>
  </si>
  <si>
    <t>&lt;p class="MsoNormal" style="text-indent: -18.1pt; mso-list: l0 level1 lfo1; margin: 0cm 6.15pt .25pt 40.4pt;"&gt;&lt;!-- [if !supportLists]--&gt;&lt;span style="mso-list: Ignore;"&gt;&amp;bull;&lt;span style="font: 7.0pt 'Times New Roman';"&gt;&amp;nbsp;&amp;nbsp;&amp;nbsp;&amp;nbsp;&amp;nbsp;&amp;nbsp;&amp;nbsp; &lt;/span&gt;&lt;/span&gt;&lt;!--[endif]--&gt;Winner- Hindi On-Spot Speech during Hindi Diwas organized by NIPER-Hyderabad in 2021&lt;/p&gt;
&lt;p class="MsoNormal" style="text-indent: -18.1pt; mso-list: l0 level1 lfo1; margin: 0cm 6.15pt .25pt 40.4pt;"&gt;&lt;!-- [if !supportLists]--&gt;&lt;span style="mso-list: Ignore;"&gt;&amp;bull;&lt;span style="font: 7.0pt 'Times New Roman';"&gt;&amp;nbsp;&amp;nbsp;&amp;nbsp;&amp;nbsp;&amp;nbsp;&amp;nbsp;&amp;nbsp; &lt;/span&gt;&lt;/span&gt;&lt;!--[endif]--&gt;Winner- Hindi Speech during Hindi Pakhwada organized by NIRDPR-Hyderabad in 2020&lt;/p&gt;
&lt;p class="MsoNormal" style="text-indent: -18.1pt; mso-list: l0 level1 lfo1; margin: 0cm 6.15pt .25pt 40.4pt;"&gt;&lt;!-- [if !supportLists]--&gt;&lt;span style="mso-list: Ignore;"&gt;&amp;bull;&lt;span style="font: 7.0pt 'Times New Roman';"&gt;&amp;nbsp;&amp;nbsp;&amp;nbsp;&amp;nbsp;&amp;nbsp;&amp;nbsp;&amp;nbsp; &lt;/span&gt;&lt;/span&gt;&lt;!--[endif]--&gt;Runner-up- Essay Writing Competition during Hindi Pakhwada organized by NIRDPR- Hyderabad in 2019&lt;/p&gt;
&lt;p class="MsoNormal" style="text-indent: -18.1pt; mso-list: l0 level1 lfo1; margin: 0cm 6.15pt 1.7pt 40.4pt;"&gt;&lt;!-- [if !supportLists]--&gt;&lt;span style="mso-list: Ignore;"&gt;&amp;bull;&lt;span style="font: 7.0pt 'Times New Roman';"&gt;&amp;nbsp;&amp;nbsp;&amp;nbsp;&amp;nbsp;&amp;nbsp;&amp;nbsp;&amp;nbsp; &lt;/span&gt;&lt;/span&gt;&lt;!--[endif]--&gt;Winner- Best Poster during ICMC-2018 organized by MICA-Ahmadabad in 2018&lt;/p&gt;
&lt;p class="MsoNormal" style="text-indent: -18.1pt; mso-list: l0 level1 lfo1; margin: 0cm 6.15pt .25pt 40.4pt;"&gt;&lt;!-- [if !supportLists]--&gt;&lt;span style="mso-list: Ignore;"&gt;&amp;bull;&lt;span style="font: 7.0pt 'Times New Roman';"&gt;&amp;nbsp;&amp;nbsp;&amp;nbsp;&amp;nbsp;&amp;nbsp;&amp;nbsp;&amp;nbsp; &lt;/span&gt;&lt;/span&gt;&lt;!--[endif]--&gt;Winner&lt;em style="mso-bidi-font-style: normal;"&gt;- &lt;/em&gt;Won Best Concept for &amp;lsquo;Internshala&amp;rsquo; and &amp;lsquo;Life in Motion&amp;rsquo; in Brand Potion Competition in 2011&lt;/p&gt;
&lt;p class="MsoNormal" style="text-indent: -18.1pt; mso-list: l0 level1 lfo1; margin: 0cm 6.15pt 12.25pt 40.4pt;"&gt;&lt;!-- [if !supportLists]--&gt;&lt;span style="mso-list: Ignore;"&gt;&amp;bull;&lt;span style="font: 7.0pt 'Times New Roman';"&gt;&amp;nbsp;&amp;nbsp;&amp;nbsp;&amp;nbsp;&amp;nbsp;&amp;nbsp;&amp;nbsp; &lt;/span&gt;&lt;/span&gt;&lt;!--[endif]--&gt;Best Visual Advertisement in Print Category by Afaqs Reporter in May 2012&lt;/p&gt;</t>
  </si>
  <si>
    <t>Canva,Corel,SPSS,Video Editing</t>
  </si>
  <si>
    <t>19-Feb-26 08:32 PM</t>
  </si>
  <si>
    <t>Uma  Shankar Yadav</t>
  </si>
  <si>
    <t>umashankaryadavst@gmail.com</t>
  </si>
  <si>
    <t>23-Oct-1989</t>
  </si>
  <si>
    <t>HINDI ENGLISH</t>
  </si>
  <si>
    <t>DUDHNATH YADAV</t>
  </si>
  <si>
    <t>58150935 TRIMURTI NAGAR SHANTI NAGAR SAROAJANI NAGAR  LUCKNOW</t>
  </si>
  <si>
    <t>SGDIC ALLAHABAD</t>
  </si>
  <si>
    <t>ALLAHABAD</t>
  </si>
  <si>
    <t>SCIENCES STREAM</t>
  </si>
  <si>
    <t>KVMIC</t>
  </si>
  <si>
    <t>BIOLOGY</t>
  </si>
  <si>
    <t>CCSU MEERUT</t>
  </si>
  <si>
    <t>GOVT PG COLLEGE NOIDA</t>
  </si>
  <si>
    <t>MICROBIOLOGY</t>
  </si>
  <si>
    <t>MOTILAL NEHRU NATIONAL INSTIUTE OF TECHNOLOGY ALLAHABAD (nit allahabasd</t>
  </si>
  <si>
    <t>MOTILAL NEHRU NATIONAL INSTIUTE OF TECHNOLOGY ALLAHABAD (nit Allahabad</t>
  </si>
  <si>
    <t>hrm</t>
  </si>
  <si>
    <t>msw</t>
  </si>
  <si>
    <t>UPRTOU</t>
  </si>
  <si>
    <t>UPRTOU ALLAHABAD</t>
  </si>
  <si>
    <t>ECPONOMICS</t>
  </si>
  <si>
    <t>HRM(ENTREPRENEURSHIP)</t>
  </si>
  <si>
    <t>NIT ALLAHABAD</t>
  </si>
  <si>
    <t>&lt;p&gt;BUSINESS APPLICATION USING AI AND ML&lt;/p&gt;</t>
  </si>
  <si>
    <t>MS OFFICE, MS PROJECT,SPSS, SMART PLAS</t>
  </si>
  <si>
    <t>19-Feb-26 08:33 PM</t>
  </si>
  <si>
    <t>Harshal Anil Salunkhe Anil Harshal Anil Salunkhe</t>
  </si>
  <si>
    <t>harshal.salunkhe@gmail.com</t>
  </si>
  <si>
    <t>28-Jul-1985</t>
  </si>
  <si>
    <t>Marathi Hindi English</t>
  </si>
  <si>
    <t>Anil Salunkhe</t>
  </si>
  <si>
    <t>A2/302 Sarathi Shilp Society Kothrud Pune</t>
  </si>
  <si>
    <t>LNS Jalgaon</t>
  </si>
  <si>
    <t>Nasik Board</t>
  </si>
  <si>
    <t>English Maths Science</t>
  </si>
  <si>
    <t xml:space="preserve">Nututan Maratha College </t>
  </si>
  <si>
    <t>Nasik</t>
  </si>
  <si>
    <t xml:space="preserve">North Maharashtra University Jalgaon </t>
  </si>
  <si>
    <t xml:space="preserve">Nutan Maratha College Jalgaon </t>
  </si>
  <si>
    <t xml:space="preserve">Chemistry </t>
  </si>
  <si>
    <t>B.SC</t>
  </si>
  <si>
    <t>IMR Jalgaon</t>
  </si>
  <si>
    <t>19-Feb-26 09:49 PM</t>
  </si>
  <si>
    <t>Rakesh Kumar Patra</t>
  </si>
  <si>
    <t>rkp306@gmail.com</t>
  </si>
  <si>
    <t>12-Jun-1992</t>
  </si>
  <si>
    <t>ODIA, HINDI</t>
  </si>
  <si>
    <t>NIRANJAN PATRA</t>
  </si>
  <si>
    <t xml:space="preserve">S/O-NIRANJAN PATRA
AT- MARKANDPUR 
PO-PUNANGA
DIST-JAGATSINGHPUR
ODISHA
PIN-754294
</t>
  </si>
  <si>
    <t>BRUNDABANA BIDYAPITHA MARKANDPUR</t>
  </si>
  <si>
    <t>BOARD OF SECONDARY EDUCATION ODISHA</t>
  </si>
  <si>
    <t>ODIA, ENGLISH, MATHEATICS, SCIENCE</t>
  </si>
  <si>
    <t>S.V.M. COLLEGE JAGATSINGHPUR</t>
  </si>
  <si>
    <t>COUNCIL OF HIGHER SECONDARY EDUCATION ODISHA</t>
  </si>
  <si>
    <t>SCIENCE</t>
  </si>
  <si>
    <t>BIJU PATNAIK UNIVERSITY OF TECHNOLOGY ROURKELA</t>
  </si>
  <si>
    <t>COLLEGE OF ENGINEERING BHUBANESWAR</t>
  </si>
  <si>
    <t>VEER SURENDRA SAI UNIVERSITY OF TECHNOLOGY BURLA</t>
  </si>
  <si>
    <t>INDIAN INSTITUTE OF TECHNOLOGY ROORKEE</t>
  </si>
  <si>
    <t>AUTOCAD, STAADPRO, MS OFFICE</t>
  </si>
  <si>
    <t>19-Feb-26 09:52 PM</t>
  </si>
  <si>
    <t>Abhijeet Chandrakant Chavan</t>
  </si>
  <si>
    <t>absimportant86@gmail.com</t>
  </si>
  <si>
    <t>20-Mar-1986</t>
  </si>
  <si>
    <t>Chandrakant</t>
  </si>
  <si>
    <t>B-304, Aspiria Society, Opp. Shell Petrol Pump, Hinjewadi, Pune, Maharashtra - 411057</t>
  </si>
  <si>
    <t>Bharati Vidyapeeth, Solapur</t>
  </si>
  <si>
    <t>Solapur, Maharashtra</t>
  </si>
  <si>
    <t>Sangameshwar College, Solapur</t>
  </si>
  <si>
    <t>Kolhapur University, Kolhapur</t>
  </si>
  <si>
    <t>Pharmacy</t>
  </si>
  <si>
    <t>B. Pharmacy</t>
  </si>
  <si>
    <t>University of Pune</t>
  </si>
  <si>
    <t>&lt;p&gt;1. UGC NET in Management&lt;/p&gt;
&lt;p&gt;2. Certified trainer of Marketplace Business Simulation&lt;/p&gt;</t>
  </si>
  <si>
    <t>&lt;h3 data-start="203" data-end="227"&gt;&lt;strong data-start="207" data-end="227"&gt;Key Achievements&lt;/strong&gt;&lt;/h3&gt;
&lt;p data-start="229" data-end="406"&gt;&amp;bull; &lt;strong data-start="231" data-end="264"&gt;Ph.D. in Marketing Management&lt;/strong&gt; from Symbiosis International (Deemed University) with research focused on Relationship Marketing, Customer Loyalty, and Service Excellence.&lt;/p&gt;
&lt;p data-start="408" data-end="593"&gt;&amp;bull; &lt;strong data-start="410" data-end="446"&gt;16+ years of teaching experience&lt;/strong&gt; at undergraduate and postgraduate levels in Marketing, Strategic Management, Digital Marketing, Innovation Management, and Research Methodology.&lt;/p&gt;
&lt;p data-start="595" data-end="785"&gt;&amp;bull; &lt;strong data-start="597" data-end="631"&gt;Academic Leadership Experience&lt;/strong&gt; as In-charge Principal and former Chairperson, Board of Studies (Healthcare &amp;amp; Hospital Management), leading curriculum reforms and academic governance.&lt;/p&gt;
&lt;p data-start="787" data-end="903"&gt;&amp;bull; &lt;strong data-start="789" data-end="835"&gt;International Academic Exposure Leadership&lt;/strong&gt; &amp;ndash; Successfully led and coordinated three international study tours:&lt;/p&gt;
&lt;ul data-start="906" data-end="1025"&gt;
&lt;li data-start="906" data-end="959"&gt;
&lt;p data-start="908" data-end="959"&gt;Nanyang Technological University (NTU), Singapore&lt;/p&gt;
&lt;/li&gt;
&lt;li data-start="962" data-end="1003"&gt;
&lt;p data-start="964" data-end="1003"&gt;Singapore Management University (SMU)&lt;/p&gt;
&lt;/li&gt;
&lt;li data-start="1006" data-end="1025"&gt;
&lt;p data-start="1008" data-end="1025"&gt;Dubai Expo 2023&lt;/p&gt;
&lt;/li&gt;
&lt;/ul&gt;
&lt;p data-start="1027" data-end="1214"&gt;&amp;bull; &lt;strong data-start="1029" data-end="1054"&gt;Research Publications&lt;/strong&gt; in Scopus-indexed and ABDC-ranked journals in the domains of relationship marketing, digital transformation, sustainability practices, and consumer behavior.&lt;/p&gt;
&lt;p data-start="1216" data-end="1357"&gt;&amp;bull; &lt;strong data-start="1218" data-end="1276"&gt;Curriculum Development &amp;amp; Outcome-Based Education (OBE)&lt;/strong&gt; implementation aligned with accreditation standards and industry expectations.&lt;/p&gt;
&lt;p data-start="1359" data-end="1538"&gt;&amp;bull; &lt;strong data-start="1361" data-end="1397"&gt;Industry Integration Initiatives&lt;/strong&gt; &amp;ndash; Organized guest lectures, live projects, internships, and experiential learning modules to enhance employability and industry readiness.&lt;/p&gt;
&lt;p data-start="1540" data-end="1735"&gt;&amp;bull; &lt;strong data-start="1542" data-end="1583"&gt;Interdisciplinary Academic Background&lt;/strong&gt; in Pharmacy, Marketing, and Management, enabling application of marketing principles across healthcare, services, and infrastructure-related sectors.&lt;/p&gt;
&lt;p&gt;&amp;nbsp;&lt;/p&gt;
&lt;p data-start="1737" data-end="1903"&gt;&amp;bull; &lt;strong data-start="1739" data-end="1807"&gt;Active Contribution to Accreditation &amp;amp; Institutional Development&lt;/strong&gt;, including policy formulation, faculty mentoring, and academic quality enhancement processes.&lt;/p&gt;</t>
  </si>
  <si>
    <t>MS Office, Business Simulation</t>
  </si>
  <si>
    <t>19-Feb-26 10:16 PM</t>
  </si>
  <si>
    <t>Jyothi Venkatakrishna  Yedulla</t>
  </si>
  <si>
    <t>jyothi.v.yedulla@gmail.com</t>
  </si>
  <si>
    <t>28-Aug-1992</t>
  </si>
  <si>
    <t>English, Hindi,Marathi,Telugu,Kannada,Konkani</t>
  </si>
  <si>
    <t>Kanada</t>
  </si>
  <si>
    <t>184, Venkatadri Nilaya, near Mahilarlingeshwar temple, Renukanagar, Bhairidevarakoppa, Hubballi</t>
  </si>
  <si>
    <t>Govt. Multipurpose High school, Borda, Margao -Goa</t>
  </si>
  <si>
    <t>Goa</t>
  </si>
  <si>
    <t>Damodar Higher secondary school of science, Margao, Goa</t>
  </si>
  <si>
    <t>Physics, Mathematics</t>
  </si>
  <si>
    <t>KLS VDRIT, Haliyal, Karnataka, affiliated to VTU</t>
  </si>
  <si>
    <t>Haliyal- Karnataka</t>
  </si>
  <si>
    <t>KLS Gogte Institute of Technology, Belgaum, Karnataka</t>
  </si>
  <si>
    <t>Belgaum</t>
  </si>
  <si>
    <t>Post Doctoral Research Associate, Indian Institute of science, Bangalore</t>
  </si>
  <si>
    <t>Bangalore</t>
  </si>
  <si>
    <t>Dynamic Analysis of Masonary Dam</t>
  </si>
  <si>
    <t>Earthquake Engineering</t>
  </si>
  <si>
    <t>Indian Institute of Technology, Madras</t>
  </si>
  <si>
    <t>&lt;p&gt;&amp;nbsp;&lt;/p&gt;
&lt;p class="MsoNormal" style="margin-bottom: 0cm; line-height: normal;"&gt;&lt;strong&gt;Introduction to Basic Vibrations, April 10, 2020, Grade Achieved: 100%&lt;/strong&gt;&lt;/p&gt;
&lt;p class="MsoNormal" style="margin-bottom: 0cm; line-height: normal;"&gt;&lt;strong&gt;I</t>
  </si>
  <si>
    <t>&lt;p&gt;1) I received the &lt;strong data-start="15" data-end="50"&gt;Post-Doctoral Fellowship (PDEF)&lt;/strong&gt; from &lt;strong data-start="56" data-end="97"&gt;Indian Institute of Technology Madras&lt;/strong&gt; in recognition of completing my Ph.D. within four and a half years. This distinction is awarded to meritorious scholars for timely completion and consistent research performance, reflecting my commitment to academic excellence and disciplined research planning.&lt;br /&gt;2) Secured Second Rank in Goa State among Government Schools in Board Examinations.&lt;br /&gt;3) State Kabaddi Champion &amp;ndash; Under-14 &amp;amp; Under-17 categories.&lt;br /&gt;4) Presented several papers at national and international conferences. During B.Tech, presented research papers at national technical fests and secured 1st and 2nd prizes.&lt;br /&gt;5) Presented papers at national and international conferences; won 1st and 2nd prizes at national technical fests during B.Tech.&lt;/p&gt;</t>
  </si>
  <si>
    <t>STAAD Pro,ABAQUS,MATLAB, SAP,ETABS, SPECFEM3D, AI-ML,AUTOCAD</t>
  </si>
  <si>
    <t>19-Feb-26 10:18 PM</t>
  </si>
  <si>
    <t>Arnab Chakraborty</t>
  </si>
  <si>
    <t>ch.arnab@yahoo.com</t>
  </si>
  <si>
    <t>30-Dec-1985</t>
  </si>
  <si>
    <t>Dr Rabindranath Chakraborty</t>
  </si>
  <si>
    <t>C/O Dr R N chakraborty
9 Khosbagan
Burdwan 713101 West Bengal</t>
  </si>
  <si>
    <t>St. Xaviers' School</t>
  </si>
  <si>
    <t>ICSE New Delhi</t>
  </si>
  <si>
    <t>ISC New Delhi</t>
  </si>
  <si>
    <t>West Bengal University of Technology (Now MAKAUT)</t>
  </si>
  <si>
    <t>Academy of Technology Adisptagram</t>
  </si>
  <si>
    <t>Instrumentation and Control Engineering</t>
  </si>
  <si>
    <t>B-Tech</t>
  </si>
  <si>
    <t>Instrumentation and Control</t>
  </si>
  <si>
    <t>University of Petroleum and Energy Studies</t>
  </si>
  <si>
    <t>UPES Dehradun</t>
  </si>
  <si>
    <t>Oil and Gas</t>
  </si>
  <si>
    <t>NATIONAL ELIGIBILITY TEST (NET)</t>
  </si>
  <si>
    <t>UGC New Delhi</t>
  </si>
  <si>
    <t>Operations</t>
  </si>
  <si>
    <t>Indian Institute of Technology Kharagpur (IIT Kharagpur)</t>
  </si>
  <si>
    <t>&lt;table class="MsoTableGrid" style="border: none;" border="1" cellspacing="0" cellpadding="0"&gt;
&lt;tbody&gt;
&lt;tr&gt;
&lt;td style="width: 477.5pt; border-right: none; border-bottom: none; border-left: none; border-image: initial; border-top-width: 1pt; border-top-color: windowtext; padding: 0cm 5.4pt;" valign="top" width="637"&gt;
&lt;p class="MsoListParagraphCxSpFirst" style="margin-left: 18.0pt; mso-add-space: auto; text-align: justify; text-indent: -18.0pt; mso-list: l0 level1 lfo1;"&gt;&lt;!-- [if !supportLists]--&gt;&lt;span lang="EN-US" style="font-family: Symbol; mso-fareast-font-family: Symbol; mso-bidi-font-family: Symbol; mso-bidi-font-weight: bold;"&gt;&amp;middot;&lt;span style="font-variant-numeric: normal; font-variant-east-asian: normal; font-variant-alternates: normal; font-size-adjust: none; font-language-override: normal; font-kerning: auto; font-optical-sizing: auto; font-feature-settings: normal; font-variation-settings: normal; font-variant-position: normal; font-variant-emoji: normal; font-stretch: normal; font-size: 7pt; line-height: normal; font-family: 'Times New Roman';"&gt;&amp;nbsp;&amp;nbsp;&amp;nbsp;&amp;nbsp;&amp;nbsp;&amp;nbsp;&amp;nbsp; &lt;/span&gt;&lt;/span&gt;&lt;!--[endif]--&gt;&lt;span lang="EN-US"&gt;Received &lt;strong&gt;ICSSR International Travel Grant&lt;/strong&gt; for Attending the 85&lt;sup&gt;th&lt;/sup&gt; Annual Meeting of the Academy of Management -2025&lt;/span&gt;&lt;/p&gt;
&lt;p class="MsoListParagraphCxSpLast" style="margin-left: 18.0pt; mso-add-space: auto; text-align: justify; text-indent: -18.0pt; mso-list: l0 level1 lfo1;"&gt;&lt;!-- [if !supportLists]--&gt;&lt;span lang="EN-US" style="font-family: Symbol; mso-fareast-font-family: Symbol; mso-bidi-font-family: Symbol; mso-bidi-font-weight: bold;"&gt;&amp;middot;&lt;span style="font-variant-numeric: normal; font-variant-east-asian: normal; font-variant-alternates: normal; font-size-adjust: none; font-language-override: normal; font-kerning: auto; font-optical-sizing: auto; font-feature-settings: normal; font-variation-settings: normal; font-variant-position: normal; font-variant-emoji: normal; font-stretch: normal; font-size: 7pt; line-height: normal; font-family: 'Times New Roman';"&gt;&amp;nbsp;&amp;nbsp;&amp;nbsp;&amp;nbsp;&amp;nbsp;&amp;nbsp;&amp;nbsp; &lt;/span&gt;&lt;/span&gt;&lt;!--[endif]--&gt;&lt;strong&gt;&lt;span lang="EN-US"&gt;Second Prize &amp;ndash; Doctoral Dissertation Competition&lt;/span&gt;&lt;/strong&gt;&lt;span lang="EN-US"&gt; &amp;ndash; 15th International Conference on Industrial Engineering and Operations Management (IEOM 2025), Singapore, Awarded for Ph.D. Thesis: A Strategic Framework for Transitioning from Industry 4.0 to Industry 5.0 in AI Adoption within the Air Cargo Industry&lt;/span&gt;&lt;/p&gt;
&lt;/td&gt;
&lt;/tr&gt;
&lt;tr&gt;
&lt;td style="width: 477.5pt; border: none; padding: 0cm 5.4pt 0cm 5.4pt;" valign="top" width="637"&gt;
&lt;p class="MsoListParagraph" style="margin-left: 18.0pt; mso-add-space: auto; text-align: justify; text-indent: -18.0pt; mso-list: l0 level1 lfo1;"&gt;&lt;!-- [if !supportLists]--&gt;&lt;span lang="EN-US" style="font-family: Symbol; mso-fareast-font-family: Symbol; mso-bidi-font-family: Symbol; mso-bidi-font-weight: bold;"&gt;&amp;middot;&lt;span style="font-variant-numeric: normal; font-variant-east-asian: normal; font-variant-alternates: normal; font-size-adjust: none; font-language-override: normal; font-kerning: auto; font-optical-sizing: auto; font-feature-settings: normal; font-variation-settings: normal; font-variant-position: normal; font-variant-emoji: normal; font-stretch: normal; font-size: 7pt; line-height: normal; font-family: 'Times New Roman';"&gt;&amp;nbsp;&amp;nbsp;&amp;nbsp;&amp;nbsp;&amp;nbsp;&amp;nbsp;&amp;nbsp; &lt;/span&gt;&lt;/span&gt;&lt;!--[endif]--&gt;&lt;strong&gt;&lt;span lang="EN-US"&gt;Best Paper Award Nomination&lt;/span&gt;&lt;/strong&gt;&lt;span lang="EN-US"&gt; &amp;ndash; IEEE International Conference on Industrial Engineering and Engineering Management (IEEM 2024), Bangkok, Thailand, Paper: Navigating Barriers: AI Adoption in Air Cargo Industry&lt;/span&gt;&lt;/p&gt;
&lt;/td&gt;
&lt;/tr&gt;
&lt;tr&gt;
&lt;td style="width: 477.5pt; border: none; padding: 0cm 5.4pt 0cm 5.4pt;" valign="top" width="637"&gt;
&lt;p class="MsoListParagraph" style="margin-left: 18.0pt; mso-add-space: auto; text-align: justify; text-indent: -18.0pt; mso-list: l0 level1 lfo1;"&gt;&lt;!-- [if !supportLists]--&gt;&lt;span lang="EN-US" style="font-family: Symbol; mso-fareast-font-family: Symbol; mso-bidi-font-family: Symbol; mso-bidi-font-weight: bold;"&gt;&amp;middot;&lt;span style="font-variant-numeric: normal; font-variant-east-asian: normal; font-variant-alternates: normal; font-size-adjust: none; font-language-override: normal; font-kerning: auto; font-optical-sizing: auto; font-feature-settings: normal; font-variation-settings: normal; font-variant-position: normal; font-variant-emoji: normal; font-stretch: normal; font-size: 7pt; line-height: normal; font-family: 'Times New Roman';"&gt;&amp;nbsp;&amp;nbsp;&amp;nbsp;&amp;nbsp;&amp;nbsp;&amp;nbsp;&amp;nbsp; &lt;/span&gt;&lt;/span&gt;&lt;!--[endif]--&gt;&lt;strong&gt;&lt;span lang="EN-US"&gt;UGC-NET Qualified&lt;/span&gt;&lt;/strong&gt;&lt;span lang="EN-US"&gt; &amp;ndash; National Eligibility Test (Management), University Grants Commission (UGC), India&lt;/span&gt;&lt;/p&gt;
&lt;/td&gt;
&lt;/tr&gt;
&lt;tr&gt;
&lt;td style="width: 477.5pt; border: none; padding: 0cm 5.4pt 0cm 5.4pt;" valign="top" width="637"&gt;
&lt;p class="MsoListParagraph" style="margin-left: 18.0pt; mso-add-space: auto; text-align: justify;"&gt;&lt;span lang="EN-US"&gt;&amp;nbsp;&lt;/span&gt;&lt;/p&gt;
&lt;/td&gt;
&lt;/tr&gt;
&lt;/tbody&gt;
&lt;/table&gt;</t>
  </si>
  <si>
    <t>19-Feb-26 10:31 PM</t>
  </si>
  <si>
    <t>Prashant Pramod Joshi</t>
  </si>
  <si>
    <t>prashantjoshi1696@gmail.com</t>
  </si>
  <si>
    <t>18-Mar-1999</t>
  </si>
  <si>
    <t>Marathi, Hindi,English</t>
  </si>
  <si>
    <t>Pramod Aburao Joshi</t>
  </si>
  <si>
    <t>At. Navi Abadi Hanuman Tekdi Hadgaon Tq. Hadgaon Dist. Nanded,  State -  Maharashtra Pin code - 431712</t>
  </si>
  <si>
    <t>Rani Laxmibai Highschool, Niwgha Bazar Tq. Hadgaon Dist.Nanded (Maharashtra) Pin Code - 431743</t>
  </si>
  <si>
    <t>Maharashtra State Board of Secondary and Higher Secondary Education Pune (Maharashtra)</t>
  </si>
  <si>
    <t>Marathi,Hindi,English,Social Science,Science &amp; Technology,Mathematics</t>
  </si>
  <si>
    <t>Diploma in Engineering</t>
  </si>
  <si>
    <t>Government Polytechnic Jintur Dist. Parbharni (Maharashtra)</t>
  </si>
  <si>
    <t>Dr. Babasaheb Ambedkar Marathwada University, Chhatrapati Samabhajinagar (Maharashtra)</t>
  </si>
  <si>
    <t>International Centre of Excellence in Engineering &amp; Management, Chhatrapati Sambhajinagar (Maharashtra)</t>
  </si>
  <si>
    <t>COEP Technological University,  Pune (Maharashtra)</t>
  </si>
  <si>
    <t>&lt;p&gt;Maharashtra State Certificate in Information Technology (MS-CIT) - July 2017&lt;/p&gt;
&lt;p&gt;Advanced Excel - November 2025&lt;/p&gt;
&lt;p&gt;NPTEL&amp;nbsp; - 1. Sustainable Transportation Systems (July-Oct 2024) 2. Air Pollution &amp;amp; Control ( Jan - Apr 2025)&lt;/p&gt;</t>
  </si>
  <si>
    <t>&lt;p&gt;PG Representative ( Student Council ) - COEP Technological University Pune 2024-25&lt;/p&gt;</t>
  </si>
  <si>
    <t>Avc</t>
  </si>
  <si>
    <t>19-Feb-26 11:01 PM</t>
  </si>
  <si>
    <t>Neha Saxena</t>
  </si>
  <si>
    <t>neha.saxenain@gmail.com</t>
  </si>
  <si>
    <t>08-Jul-1982</t>
  </si>
  <si>
    <t>Mayank Saxena</t>
  </si>
  <si>
    <t>D-806, ROHAN TARANG SOCIETY, NEAR HINJEWADI FLYOVER
Behind Indian Oil Petrol Pump, Wakad</t>
  </si>
  <si>
    <t>St. Mary's Sen. Sec. School</t>
  </si>
  <si>
    <t>CBSE Moradabad/ Uttar Pradesh</t>
  </si>
  <si>
    <t>Maths, Science, English,Hindi,Social Studies</t>
  </si>
  <si>
    <t>KCM School</t>
  </si>
  <si>
    <t>Maths,Physics,Chemistry ,Computers,English</t>
  </si>
  <si>
    <t>CCSU Meerut</t>
  </si>
  <si>
    <t>ITS Ghaziabad/ Uttar Pradesh</t>
  </si>
  <si>
    <t>DAVV Indore</t>
  </si>
  <si>
    <t>IIPS Indore/ Madhya Pradesh</t>
  </si>
  <si>
    <t>Advertising,Public Relations</t>
  </si>
  <si>
    <t>Masters in Advertising and Public Relations Management</t>
  </si>
  <si>
    <t>Advertising and PR</t>
  </si>
  <si>
    <t>Neville Wadia SPPU</t>
  </si>
  <si>
    <t>&lt;p class="MsoListParagraph" style="text-align: justify; text-indent: -18.0pt; mso-list: l0 level1 lfo1;"&gt;&lt;!-- [if !supportLists]--&gt;&lt;span style="font-size: 10.0pt; line-height: 115%; font-family: Symbol; mso-fareast-font-family: Symbol; mso-bidi-font-famil</t>
  </si>
  <si>
    <t>19-Feb-26 11:11 PM</t>
  </si>
  <si>
    <t>19-Feb-26 11:12 PM</t>
  </si>
  <si>
    <t>NUP-vacancy-019</t>
  </si>
  <si>
    <t>Rahul Navnath  Sanap</t>
  </si>
  <si>
    <t>rahulsanap7777@gmail.com</t>
  </si>
  <si>
    <t>14-Jul-1996</t>
  </si>
  <si>
    <t xml:space="preserve">Navnath </t>
  </si>
  <si>
    <t>SANKALP Vastu, B-Wing, Flat No - 402 Near Bansilal Mills, Charohli Phata Pune</t>
  </si>
  <si>
    <t>B.R. Gholap School</t>
  </si>
  <si>
    <t xml:space="preserve">Science,Maths,Physics ,Biology </t>
  </si>
  <si>
    <t xml:space="preserve">N.M.V Jr. College, Pimpri </t>
  </si>
  <si>
    <t xml:space="preserve">Maharashtra </t>
  </si>
  <si>
    <t>Maths,Physics ,Chemistry</t>
  </si>
  <si>
    <t>Savitribai Phule Pune University (SPPU)</t>
  </si>
  <si>
    <t>Pimpri Chinchwad College of Engineering (PCCoE)</t>
  </si>
  <si>
    <t>Constriction Managemnet</t>
  </si>
  <si>
    <t>&lt;p&gt;BIM Management&amp;nbsp;&lt;/p&gt;
&lt;p&gt;&amp;nbsp;&lt;/p&gt;</t>
  </si>
  <si>
    <t>&lt;p&gt;Deliverd training at Various Colleges and companies on BIM &amp;amp; Digital Construction&amp;nbsp;&lt;/p&gt;</t>
  </si>
  <si>
    <t>AutoCAD, MS Office, MS Project, Primavera,Revit</t>
  </si>
  <si>
    <t>19-Feb-26 11:18 PM</t>
  </si>
  <si>
    <t>19-Feb-26 11:25 PM</t>
  </si>
  <si>
    <t>Kiran Natha Dadas</t>
  </si>
  <si>
    <t>Kiranresearch18@gmail.com</t>
  </si>
  <si>
    <t>18-Aug-1995</t>
  </si>
  <si>
    <t xml:space="preserve">English, Hindi </t>
  </si>
  <si>
    <t>Natha Bhanudas Dadas</t>
  </si>
  <si>
    <t>Mhada 301, My Home Society, Near Krishna Veg Hotel, Kiwale, 412101</t>
  </si>
  <si>
    <t>Shri Palaseshwar Vidyalay Chavanwadi Palasmandal, Malshiras</t>
  </si>
  <si>
    <t xml:space="preserve">Maharashtra State Board, Pune </t>
  </si>
  <si>
    <t>Science and Technology, English, Marathi,Mathematics</t>
  </si>
  <si>
    <t>B R Gholap College, Sangvi</t>
  </si>
  <si>
    <t>Mathematics and Statistics, English,Physics, Chemistry, Biology,Information Technology</t>
  </si>
  <si>
    <t>PADMABHOOSHAN VASANTDADA PATIL INSTITUTE OF TECHNOLOGY (PVPIT), Pune</t>
  </si>
  <si>
    <t>Strength of Material, Theory of Machine, Fluid Mechanics,Mechanics</t>
  </si>
  <si>
    <t>B.E. in Mechanical Engineering</t>
  </si>
  <si>
    <t>Sinhgad College of Engineering, Vadgaon</t>
  </si>
  <si>
    <t>Research Methodology,Material Science and Mechanical Behaviour of Materials, Design of Material Handling Equipments</t>
  </si>
  <si>
    <t>Master in Mechanical Design Engineering</t>
  </si>
  <si>
    <t>Dr. D. Y. Patil Institute of Management Studies, Pune</t>
  </si>
  <si>
    <t>Business Research Methods,Operations and Supply Chain Management,Marketing Research,Decision Science,Logistics Management, Project Management,Supply Chain Strategy</t>
  </si>
  <si>
    <t>&lt;p&gt;&lt;span lang="EN-US" style="font-size: 11.0pt; line-height: 120%; font-family: 'Times New Roman',serif; mso-fareast-font-family: Cambria; mso-fareast-theme-font: minor-latin; color: windowtext; mso-font-kerning: 10.0pt; mso-ansi-language: EN-US; mso-fare</t>
  </si>
  <si>
    <t>Autocad, Catia, Tableu</t>
  </si>
  <si>
    <t>19-Feb-26 11:26 PM</t>
  </si>
  <si>
    <t>Mohammed Sadaf Ahmed</t>
  </si>
  <si>
    <t>sadaf.ahmed007@gmail.com</t>
  </si>
  <si>
    <t>11-Mar-1984</t>
  </si>
  <si>
    <t>RAIS AHMAD</t>
  </si>
  <si>
    <t>k-1/1337
ASHIANA COLONY
LUCKNOW-226012</t>
  </si>
  <si>
    <t>Maharishi Vidya Mandir</t>
  </si>
  <si>
    <t>CBSE DELHI</t>
  </si>
  <si>
    <t>Science English Maths Social Science Hindi</t>
  </si>
  <si>
    <t>Aligarh Muslim University Aligarh Uttar Pradesh</t>
  </si>
  <si>
    <t>Physics Chemistry Maths English</t>
  </si>
  <si>
    <t xml:space="preserve">CHAUDHARY CHARAN SINGH UNIVERSITY </t>
  </si>
  <si>
    <t>SIR CHOTU RAM INSTITUTE OF ENGINEERING &amp; TECHNOLOGY</t>
  </si>
  <si>
    <t>ELECTRONICS &amp; COMMUNICATION ENGINEERING</t>
  </si>
  <si>
    <t>INTERNATIONAL INSTITUTE OF INFORMATION TECHNOLOGY</t>
  </si>
  <si>
    <t>I2IT PUNE MAHARASHTRA</t>
  </si>
  <si>
    <t>Business Management</t>
  </si>
  <si>
    <t>Advanced Post Graduate Program I</t>
  </si>
  <si>
    <t>Analysis of Consumers' Adoption Intention towards UPI in Uttar Pradesh</t>
  </si>
  <si>
    <t>Babu Banarasi Das University Lucknow</t>
  </si>
  <si>
    <t>&lt;p&gt;Attended various Conferences , FDPs'&amp;nbsp;&lt;/p&gt;</t>
  </si>
  <si>
    <t>&lt;p&gt;presented a paper titled &amp;lsquo;Role of UPI in Transforming Customer Experience Management&amp;rsquo; on September 27,2025 in the first international conference on &amp;lsquo;Emerging Trends and Technologies in Management Theory and Practice (ETTMTP)&amp;rsquo; organized (Online) by Scholeio Education and Evolving Knowledge, India &amp;amp; Indus International University, India during September 27-28,2025.&lt;/p&gt;
&lt;p&gt;Won the title of "Overall Best Paper" Presented in the conference&lt;/p&gt;</t>
  </si>
  <si>
    <t>MS Office, C,C++,Python,SPSS</t>
  </si>
  <si>
    <t>19-Feb-26 11:37 PM</t>
  </si>
  <si>
    <t>Sachin Venkatrao  Hadole</t>
  </si>
  <si>
    <t>sachin.hadole@gmail.com</t>
  </si>
  <si>
    <t>12-May-1982</t>
  </si>
  <si>
    <t xml:space="preserve">Venkatrao </t>
  </si>
  <si>
    <t>FLAT NO.410, SWAMI RESESIDENENCY,
NEAR VISION ENGLISH MEDIUM SCHOOL, NARHE, PUNE-411041</t>
  </si>
  <si>
    <t>Kusumtai High School, Nanded</t>
  </si>
  <si>
    <t>Math,Science,Social Science</t>
  </si>
  <si>
    <t>Indira Gandhi Jr. College, Cidco, Nanded</t>
  </si>
  <si>
    <t>History,English</t>
  </si>
  <si>
    <t>B.A. (Bachelor of Arts)</t>
  </si>
  <si>
    <t>Savitribai Phule Pune University, Pune</t>
  </si>
  <si>
    <t>&lt;p&gt;1. Consumer Psychology&lt;/p&gt;
&lt;p&gt;2. Introduction to Data Analysis Using Excel - RICE University (Coursera)&lt;/p&gt;
&lt;p&gt;3. ISO 21001:2018 (Internal Auditor)&lt;/p&gt;</t>
  </si>
  <si>
    <t>20-Feb-26 12:00 AM</t>
  </si>
  <si>
    <t>Sayantani   Ghosh</t>
  </si>
  <si>
    <t>sayantanic26@gmail.com</t>
  </si>
  <si>
    <t>25-Nov-1995</t>
  </si>
  <si>
    <t>English, Bengali</t>
  </si>
  <si>
    <t>SHIBU GHOSH</t>
  </si>
  <si>
    <t>#82, 11th main road, 1st block, Kalappa Block, Srinagar, Banashankari stage 1, Bengaluru, Karnataka-560050</t>
  </si>
  <si>
    <t>MMMC Girls HS School</t>
  </si>
  <si>
    <t>SEBA, ASSAAM</t>
  </si>
  <si>
    <t>MATHS, SCIENCE, SST, ENGLISH</t>
  </si>
  <si>
    <t>KARIMGANJ COLLEGE</t>
  </si>
  <si>
    <t>AHSEC, ASSAM</t>
  </si>
  <si>
    <t>PHYSICS, CHEMISTRY, BIOLOGY, MATHS</t>
  </si>
  <si>
    <t>ASSAM UNIVERSITY</t>
  </si>
  <si>
    <t>ASSAM UNIVERSITY, ASSAM</t>
  </si>
  <si>
    <t>B.TECH (AGRICULTURAL ENGINEERING)</t>
  </si>
  <si>
    <t>B.Tech</t>
  </si>
  <si>
    <t>AGRICULTURAL ENGINEERING</t>
  </si>
  <si>
    <t>NATIONAL INSTITUTE OF TECHNOLOGY SILCHAR</t>
  </si>
  <si>
    <t>NIT SILCHAR, ASSAM</t>
  </si>
  <si>
    <t>NIT SILCHAR</t>
  </si>
  <si>
    <t>&lt;p&gt;UGC-NET (MANAGEMENT), DECEMBER, 2024&lt;/p&gt;</t>
  </si>
  <si>
    <t>MS OFFICE, POWERPOINT</t>
  </si>
  <si>
    <t>20-Feb-26 12:01 AM</t>
  </si>
  <si>
    <t>Roopa Parshwakumar Shah</t>
  </si>
  <si>
    <t>roopashah25@gmail.com</t>
  </si>
  <si>
    <t>25-Apr-1975</t>
  </si>
  <si>
    <t xml:space="preserve">English,हिंदी,Marathi, Gujrati </t>
  </si>
  <si>
    <t>Parshwakumar</t>
  </si>
  <si>
    <t>A201,Zinnea Hsg society,Chandani chowk, Bavdhan, Pune21</t>
  </si>
  <si>
    <t>RBHKanya vidyalay</t>
  </si>
  <si>
    <t>SSC Board</t>
  </si>
  <si>
    <t>Marathi,Hindi,English,science</t>
  </si>
  <si>
    <t>RBH Junior College</t>
  </si>
  <si>
    <t>HSC board</t>
  </si>
  <si>
    <t>Marathi,English,pol science,Economics</t>
  </si>
  <si>
    <t>SPHMahila college</t>
  </si>
  <si>
    <t>BA in English</t>
  </si>
  <si>
    <t>MSGCollege,Malegaon,Nashik</t>
  </si>
  <si>
    <t>IIHR,Delhi</t>
  </si>
  <si>
    <t>IIHR</t>
  </si>
  <si>
    <t>Human Rights</t>
  </si>
  <si>
    <t>Tilak Maharashtra vidyapeeth</t>
  </si>
  <si>
    <t>&lt;p&gt;Certified trainer by City and Guilds,Uk&lt;/p&gt;
&lt;p&gt;Online Educator by American Hospitality Institute&lt;/p&gt;
&lt;p&gt;Environmental Humanities, Australia&lt;/p&gt;
&lt;p&gt;Leadership in teachers ,Harvard University&lt;/p&gt;</t>
  </si>
  <si>
    <t>&lt;p&gt;Best teacher award&lt;/p&gt;
&lt;p&gt;corona warrior award&lt;/p&gt;
&lt;p&gt;Nari Gaurav Puraskar&lt;/p&gt;</t>
  </si>
  <si>
    <t>20-Feb-26 12:14 AM</t>
  </si>
  <si>
    <t>Vishal Chhabra</t>
  </si>
  <si>
    <t>vishalchhabra854@gmail.com</t>
  </si>
  <si>
    <t>17-Dec-1994</t>
  </si>
  <si>
    <t>Mahender Chhabra</t>
  </si>
  <si>
    <t>376/14, Bhagwan Nagar,  Ganaur mandi, Near Railway Station, Ganaur, District-Sonipat, 131101, Haryana, India</t>
  </si>
  <si>
    <t>C C A S Jain Senior Secondary School</t>
  </si>
  <si>
    <t>CBSE, Ganaur, Haryana</t>
  </si>
  <si>
    <t>mathematics, Science, Social Science, Sanskrit</t>
  </si>
  <si>
    <t>Mathematics, Physics, Chemistry, English</t>
  </si>
  <si>
    <t>Kurukshetra University, Kurukshetra</t>
  </si>
  <si>
    <t>I. B. (PG) College, Panipat, Haryana</t>
  </si>
  <si>
    <t>B. Sc. (Mathematics, Chemistry, Physics)</t>
  </si>
  <si>
    <t>Mathematics, Chemistry, Physics</t>
  </si>
  <si>
    <t>Pure Mathematics</t>
  </si>
  <si>
    <t>M. Sc. (Pure Mathematics)</t>
  </si>
  <si>
    <t>Deenbandhu Chhotu Ram University of Science and Technology, Murthal, Sonipat</t>
  </si>
  <si>
    <t>Murthal, Sonipat, Haryana</t>
  </si>
  <si>
    <t>Physical Science</t>
  </si>
  <si>
    <t>Applied Mathematics - Computational Fluid Dynamics</t>
  </si>
  <si>
    <t>Pandit Deendayal Energy University, Gandhinagar, Gujarat, India</t>
  </si>
  <si>
    <t>&lt;p&gt;1. Qualified CSIR UGC NET in Mathematical Science with All India Rank 72.&lt;br /&gt;2. Qualified GATE in Mathematics with All India Rank 1552.&lt;/p&gt;</t>
  </si>
  <si>
    <t>MS OFFICE, MATLAB, LATEX</t>
  </si>
  <si>
    <t>20-Feb-26 12:39 AM</t>
  </si>
  <si>
    <t>Tejas Shripad Shelgaonkar</t>
  </si>
  <si>
    <t>shelgaonkartejas@gmail.com</t>
  </si>
  <si>
    <t>26-Nov-1996</t>
  </si>
  <si>
    <t>Shripad Laxmikant Shelgaonkar</t>
  </si>
  <si>
    <t>103, Ambar Heights, Near Deshpande Puram, behind Podar International School, Shahnurwadi, Chh. Sambhajinagar - 431009</t>
  </si>
  <si>
    <t>New English School, Jamner</t>
  </si>
  <si>
    <t>Maharashtra State Board of Secondary and Higher Secondary education, Pune</t>
  </si>
  <si>
    <t>Science, Mathematics, Social Sciences,Languages</t>
  </si>
  <si>
    <t xml:space="preserve">S.B.E.S. College of Science, Chh. Sambhajinagar </t>
  </si>
  <si>
    <t>Physics, Chemistry, Mathematics, Electronics,Etc.</t>
  </si>
  <si>
    <t xml:space="preserve">Dr. Babasaheb Ambedkar Marathwada University, Chh. Sambhajinagar </t>
  </si>
  <si>
    <t>Deogiri Institute of Engineering and Management Studies (An autonomous institute), Chh. Sambhajinagar</t>
  </si>
  <si>
    <t>Structural Engineering, Geotechnical Engineering, Transportation Infrastructure, Water Resources, Environmental Engineering,etc.</t>
  </si>
  <si>
    <t>Sant Gadge Baba Amravati University, Amravati</t>
  </si>
  <si>
    <t>Government College of Engineering Amravati</t>
  </si>
  <si>
    <t>Institution of Engineers, India</t>
  </si>
  <si>
    <t>Institution of Engineers India, Kolkata</t>
  </si>
  <si>
    <t xml:space="preserve">National Institute of Technology Warangal </t>
  </si>
  <si>
    <t>&lt;p&gt;Certified in soft skills such as AutoCAD, ETABS, STAAD Pro, Revit architecture, etc.&lt;/p&gt;
&lt;p&gt;Certified various workshops, STTPs, and FDPs related to core anddvanced topics in Structural Engineering&lt;/p&gt;
&lt;p&gt;Certified member of professional institutes such</t>
  </si>
  <si>
    <t>&lt;p&gt;Two times GATE qualified&lt;/p&gt;
&lt;p&gt;Received MHRD fellowship for full time PhD at NIT Warangal&amp;nbsp;&lt;/p&gt;
&lt;p&gt;Received Certificate of Merit for first rank in M.Tech course at Government College of Engineering Amravati&lt;/p&gt;
&lt;p&gt;Received first prize in Design competition by CADD center&lt;/p&gt;
&lt;p&gt;Received first prize for poster presentation in RYLA, Chh. Sambhajinagar&amp;nbsp;&lt;/p&gt;
&lt;p&gt;Received first prize in Engineering drawing competition by Ultratech Cement&lt;/p&gt;</t>
  </si>
  <si>
    <t>20-Feb-26 03:11 AM</t>
  </si>
  <si>
    <t>Polisetty Praneet Sai Kumar</t>
  </si>
  <si>
    <t>polisettypraneeth@gmail.com</t>
  </si>
  <si>
    <t>13-Apr-1995</t>
  </si>
  <si>
    <t>Telugu</t>
  </si>
  <si>
    <t>P. Subba Rao</t>
  </si>
  <si>
    <t>10-14-34, Akulavari street, Mallikarjunapeta, Vijayawada, Andhra Pradesh-520001</t>
  </si>
  <si>
    <t xml:space="preserve">R. S. M. R. H. V. (EM) High School </t>
  </si>
  <si>
    <t>Board of Secondary Education, Vijayawada, Andhra Pradesh</t>
  </si>
  <si>
    <t xml:space="preserve">Maths,Social,General Science </t>
  </si>
  <si>
    <t xml:space="preserve">Narayana Junior College </t>
  </si>
  <si>
    <t>Board of Intermediate Education, Vijayawada, Andhra Pradesh</t>
  </si>
  <si>
    <t>Koneru Lakshmaiah University, Vijayawada, Andhra Pradesh</t>
  </si>
  <si>
    <t>Design of Reinforced Concrete Structures,Structural Analysis</t>
  </si>
  <si>
    <t>Koneru Lakshmaiah (Deemed to be University)</t>
  </si>
  <si>
    <t>Koneru Lakshmaiah (Deemed to be University), Vijayawada, Andhra Pradesh</t>
  </si>
  <si>
    <t>Prestressed Concrete,Structural Dynamics</t>
  </si>
  <si>
    <t>Birla Institute of Technology and Science (BITS), Pilani, Pilani Campus</t>
  </si>
  <si>
    <t>&lt;p&gt;Ph.D. Thesis Submission Certificate&lt;/p&gt;</t>
  </si>
  <si>
    <t>AutoCAD,STAAD Pro,ETABS,SAP2000,CYPE CAD,ABAQUS</t>
  </si>
  <si>
    <t>20-Feb-26 07:06 AM</t>
  </si>
  <si>
    <t>Aman Jain</t>
  </si>
  <si>
    <t>am_jn@yahoo.com</t>
  </si>
  <si>
    <t>31-Dec-1971</t>
  </si>
  <si>
    <t>Late Sudhir Kumar Jain</t>
  </si>
  <si>
    <t>Flat # 111, Omaxe GT-5, Near Ambala Chandigarh N.H., Near Village Jharmari, Opposite Sadopur,(Derabassi -140501,Punjab)/ (Ambala City-134007,Haryana)</t>
  </si>
  <si>
    <t>St. Paul's High School Ambala City</t>
  </si>
  <si>
    <t>ICSE Board New Delhi</t>
  </si>
  <si>
    <t>English, Hindi,Physics, Chemistry, Biology, Commerce,Maths,History, Civics</t>
  </si>
  <si>
    <t>DAV College (Lahore) Ambala City</t>
  </si>
  <si>
    <t xml:space="preserve">Haryana Board </t>
  </si>
  <si>
    <t>English, Hindi, Physics,Chemistry</t>
  </si>
  <si>
    <t>Regional Engineering College Kurukshetra (Now, NIT Kurukshetra)</t>
  </si>
  <si>
    <t>Panjab University</t>
  </si>
  <si>
    <t>Punjab Engineering College Chandigarh</t>
  </si>
  <si>
    <t>Specialized civil engineering</t>
  </si>
  <si>
    <t xml:space="preserve">National Research University Moscow State University of Civil Engineering </t>
  </si>
  <si>
    <t>NRU MGSU Moscow Russia</t>
  </si>
  <si>
    <t>Sustainable Engineering</t>
  </si>
  <si>
    <t>Computer Aided Civil Engineering and allied disciplines entrepreneurship</t>
  </si>
  <si>
    <t>Self Appraisal University</t>
  </si>
  <si>
    <t>&lt;p&gt;A lot of skilled certifications.&lt;/p&gt;
&lt;p&gt;E.g. MyGov National Online Quiz Participation Certificates,&lt;/p&gt;
&lt;p&gt;Six Sigma Black Belt Certifications,&lt;/p&gt;
&lt;p&gt;MSME recognized certificate in Hospital and Hospitality Management&lt;/p&gt;
&lt;p&gt;Digital Marketing, Generati</t>
  </si>
  <si>
    <t>&lt;p&gt;Academician Professor Spiritualist Doctor Engineer Sivilingenioor AMAN JAIN&lt;/p&gt;
&lt;p&gt;Qualified TOEFL, TSE, TWE , GMAT conducted by USA,&lt;/p&gt;
&lt;p&gt;Have World Bible School Certificate.&lt;/p&gt;
&lt;p&gt;Have qualified several Jainism religion based tests.&lt;/p&gt;
&lt;p&gt;Have worked and resided as specialist in Norway.&lt;/p&gt;
&lt;p&gt;Have visited Russia on Visa of Scientific and Cultural Exchange&lt;/p&gt;
&lt;p&gt;Have visited Kailash Mansarovar at least twice.&lt;/p&gt;
&lt;p&gt;Had designed more than 150 CAD projects drawings in Norway.&lt;/p&gt;
&lt;p&gt;Have remained HOD and Dean&lt;/p&gt;
&lt;p&gt;and so on.&lt;/p&gt;</t>
  </si>
  <si>
    <t>AutoCAD, MS Office,STAAD, Microstation</t>
  </si>
  <si>
    <t>Sudhir Prabhakarrao Kulkarni</t>
  </si>
  <si>
    <t>KULKARNI_SPK@REDIFFMAIL.COM</t>
  </si>
  <si>
    <t>17-Feb-1978</t>
  </si>
  <si>
    <t>Prabhakarrao</t>
  </si>
  <si>
    <t>Mumbai</t>
  </si>
  <si>
    <t>LBSV</t>
  </si>
  <si>
    <t>MSB PUNE</t>
  </si>
  <si>
    <t>SHYAMLAL JUNIOR COLLEGE UDGIR</t>
  </si>
  <si>
    <t>DR BAMU AURANGABAD</t>
  </si>
  <si>
    <t>STB COE TULJAPUR</t>
  </si>
  <si>
    <t>MECHANICAL ENGINEERING</t>
  </si>
  <si>
    <t>B.TECH IN MECHANICAL ENGINEERING</t>
  </si>
  <si>
    <t>PGDMM</t>
  </si>
  <si>
    <t>IIMM MUMBAI</t>
  </si>
  <si>
    <t>MATERIALS MANAGEMENT</t>
  </si>
  <si>
    <t>NLSIU</t>
  </si>
  <si>
    <t>NLSIU BANGALORE</t>
  </si>
  <si>
    <t>BUSINESS CONTRACT LAW</t>
  </si>
  <si>
    <t>&lt;p&gt;IIMM&amp;nbsp;&lt;/p&gt;</t>
  </si>
  <si>
    <t>&lt;p&gt;STAR PERFORMER&lt;/p&gt;
&lt;p&gt;RP&amp;amp;P AT ARCELORMITTAL&lt;/p&gt;</t>
  </si>
  <si>
    <t>AUTOCAD, MS OFFICE,SAP ERP,SAP MM DEVELOPEMT</t>
  </si>
  <si>
    <t>20-Feb-26 08:27 AM</t>
  </si>
  <si>
    <t>Sangjukta Roy</t>
  </si>
  <si>
    <t>sangjukta_r@hs.iitr.ac.in</t>
  </si>
  <si>
    <t>30-Apr-1994</t>
  </si>
  <si>
    <t xml:space="preserve">English ,Hindi ,Bengali </t>
  </si>
  <si>
    <t xml:space="preserve">Shyamal Roy </t>
  </si>
  <si>
    <t xml:space="preserve">AR 1- 3D, Ashiyana Residency, Saptarshi Park, Durgapur- 713206, West Bengal </t>
  </si>
  <si>
    <t>D. A. V. Model School</t>
  </si>
  <si>
    <t xml:space="preserve">CBSE Durgapur, West Bengal </t>
  </si>
  <si>
    <t>English,Bengali ,Maths,Science ,Social Science ,Introductory IT</t>
  </si>
  <si>
    <t xml:space="preserve">Bidhan Chandra Institution for Girls </t>
  </si>
  <si>
    <t xml:space="preserve">WBCHSE, Durgapur, West Bengal </t>
  </si>
  <si>
    <t>Bengali,English ,Geography ,Economics ,Computer Application ,BEBM</t>
  </si>
  <si>
    <t xml:space="preserve">Burdwan University </t>
  </si>
  <si>
    <t xml:space="preserve">Durgapur Women's College, Durgapur West Bengal </t>
  </si>
  <si>
    <t>ENGLISH Honours</t>
  </si>
  <si>
    <t xml:space="preserve">B. A English Honours </t>
  </si>
  <si>
    <t xml:space="preserve">Kazi Nazrul University </t>
  </si>
  <si>
    <t xml:space="preserve">Kazi Nazrul University, Asansol West Bengal </t>
  </si>
  <si>
    <t xml:space="preserve">English Literature </t>
  </si>
  <si>
    <t xml:space="preserve">Indian Institute of Technology Roorkee </t>
  </si>
  <si>
    <t>&lt;p&gt;Thesis submission certificate,&lt;/p&gt;
&lt;p&gt;Pre PhD course marksheet&amp;nbsp;&lt;/p&gt;</t>
  </si>
  <si>
    <t>&lt;p&gt;I have cleared UGC- NET JRF in July 2019,&lt;/p&gt;
&lt;p&gt;I got the best Paper award on presenting at the conference in September 2024 from Indian Network for Memory Studies, IIT Madras conference on memory.&lt;/p&gt;</t>
  </si>
  <si>
    <t>20-Feb-26 09:21 AM</t>
  </si>
  <si>
    <t>Indranil Chitrao</t>
  </si>
  <si>
    <t>imc23@rediffmail.com</t>
  </si>
  <si>
    <t>23-Sep-1985</t>
  </si>
  <si>
    <t>Milind Chitrao</t>
  </si>
  <si>
    <t>Bandish, 39 Manisha Society, Karvenagar, Pune 411052</t>
  </si>
  <si>
    <t>Symbiosis Secondary School</t>
  </si>
  <si>
    <t>Pune/Maharashtra</t>
  </si>
  <si>
    <t>Abasaheb Garware College</t>
  </si>
  <si>
    <t>University of Mumbai</t>
  </si>
  <si>
    <t>Mumbai/Maharashtra</t>
  </si>
  <si>
    <t>Navigation, Cargo Work</t>
  </si>
  <si>
    <t xml:space="preserve">BSc  </t>
  </si>
  <si>
    <t>Nautical Technology</t>
  </si>
  <si>
    <t>Erasmus University Rotterdam</t>
  </si>
  <si>
    <t>Rotterdam/South Holland</t>
  </si>
  <si>
    <t>Economics, Logistics</t>
  </si>
  <si>
    <t>Maritime Economics and Logistics</t>
  </si>
  <si>
    <t>Govt. of India</t>
  </si>
  <si>
    <t>MS Office, SERTICA</t>
  </si>
  <si>
    <t>20-Feb-26 09:23 AM</t>
  </si>
  <si>
    <t>Mohammed Rihan Maaze</t>
  </si>
  <si>
    <t>rihanmaaz@gmail.com</t>
  </si>
  <si>
    <t>21-May-1990</t>
  </si>
  <si>
    <t>English,Hindi,Kannada</t>
  </si>
  <si>
    <t xml:space="preserve">MD Gouse Patel </t>
  </si>
  <si>
    <t>T3 1203 Godrej Hillside 2 Mahalunge Pune</t>
  </si>
  <si>
    <t>Jawahar Navodaya Vidyalaya Gulbarga</t>
  </si>
  <si>
    <t>Regular</t>
  </si>
  <si>
    <t>PCMBE</t>
  </si>
  <si>
    <t>Visvesvaraya Technological University, Belgavi</t>
  </si>
  <si>
    <t>PDA College of Engineering Gulbarga</t>
  </si>
  <si>
    <t>BV Bhomaraddi College of Engineering and Technology Hubli</t>
  </si>
  <si>
    <t xml:space="preserve">Valorization of Construction and Demolition Waste into a Structural Brick </t>
  </si>
  <si>
    <t xml:space="preserve">Malaviya National Institute of Technology Jaipur </t>
  </si>
  <si>
    <t>&lt;p&gt;SrNo&amp;nbsp;&lt;/p&gt;</t>
  </si>
  <si>
    <t>&lt;p&gt;Swacch Saarthi Fellowship by Govt of India&lt;br /&gt;Merit Cum Means Scholarship by Govt of Karnataka&lt;/p&gt;
&lt;p&gt;Gold Medalist in M.Tech&amp;nbsp;&lt;/p&gt;</t>
  </si>
  <si>
    <t>AutoCAD,Staad Pro,ETABS,SAP,MIDAS,Minitab,Design Expert,Sima Pro,Kaggle</t>
  </si>
  <si>
    <t>20-Feb-26 09:55 AM</t>
  </si>
  <si>
    <t>Mohammed Shakeebulla Shakeebulla Khan</t>
  </si>
  <si>
    <t>shakeeb.ulla@gmail.com</t>
  </si>
  <si>
    <t>29-Aug-1991</t>
  </si>
  <si>
    <t>English, Hindi,urdu,kannada,marathi</t>
  </si>
  <si>
    <t>Mohammed SaleemUlla Khan</t>
  </si>
  <si>
    <t>B-628, 2ND CROSS, BLOCK NO 1, SYED SIRAJ MOHALLA, CHANNAPATNA TOWN, Bangalore south, Karnataka 562160</t>
  </si>
  <si>
    <t>Farah English High School</t>
  </si>
  <si>
    <t>Karnataka</t>
  </si>
  <si>
    <t>English, science,maths</t>
  </si>
  <si>
    <t>Government Polytechnic</t>
  </si>
  <si>
    <t>Visvesvaraya Technological University</t>
  </si>
  <si>
    <t>Ghousia College Of Engineering, Bangalore south</t>
  </si>
  <si>
    <t xml:space="preserve"> Civil Engineering</t>
  </si>
  <si>
    <t>Government S.K.S.J. Technology Institute, Bangalore</t>
  </si>
  <si>
    <t>Civil Engineering Sciences</t>
  </si>
  <si>
    <t>&lt;ol&gt;
&lt;li style="text-align: justify;" data-start="1319" data-end="1577"&gt;NITTTR Certified Short-Term Courses&lt;/li&gt;
&lt;li style="text-align: justify;" data-start="1319" data-end="1577"&gt;NPTEL Certified in Principles of Construction Management;&lt;/li&gt;
&lt;li style="t</t>
  </si>
  <si>
    <t>&lt;h3 style="text-align: justify;" data-start="394" data-end="421"&gt;&lt;strong data-start="398" data-end="421"&gt;Achievements Detail&lt;/strong&gt;&lt;/h3&gt;
&lt;p style="text-align: justify;"&gt;&amp;nbsp;&lt;/p&gt;
&lt;ul style="text-align: justify;" data-start="423" data-end="2029"&gt;
&lt;li style="text-align: justify;" data-start="423" data-end="695"&gt;
&lt;p data-start="425" data-end="695"&gt;&lt;strong data-start="428" data-end="448"&gt;Best Paper Award&lt;/strong&gt; at the 1st International Conference on Civil Engineering Materials &amp;amp; Emerging Next Technologies (CEMENT &amp;rsquo;26), JSPM University, Pune (2026), for research on sustainable geopolymer concrete incorporating industrial and agricultural waste materials.&lt;/p&gt;
&lt;/li&gt;
&lt;li style="text-align: justify;" data-start="697" data-end="935"&gt;
&lt;p data-start="699" data-end="935"&gt;Secured ₹50,000 Seed Research Grant as Co-Investigator for the funded research project titled &lt;em data-start="793" data-end="881"&gt;&amp;ldquo;Coastal Erosion Monitoring and Prediction Using Satellite Data and Machine Learning,&amp;rdquo;&lt;/em&gt; contributing to predictive infrastructure resilience.&lt;/p&gt;
&lt;/li&gt;
&lt;li style="text-align: justify;" data-start="937" data-end="1229"&gt;
&lt;p data-start="939" data-end="1229"&gt;Published &lt;strong data-start="949" data-end="1011"&gt;12 research papers in peer-reviewed international journals&lt;/strong&gt; and 4 national journal papers in the areas of sustainable construction materials, concrete durability, structural performance, and AI applications in civil engineering. Presented 4 papers at international conferences.&lt;/p&gt;
&lt;/li&gt;
&lt;li style="text-align: justify;" data-start="1231" data-end="1476"&gt;
&lt;p data-start="1233" data-end="1476"&gt;Author of an &lt;strong data-start="1246" data-end="1287"&gt;International Book Publication (2026)&lt;/strong&gt; titled &lt;em data-start="1295" data-end="1411"&gt;&amp;ldquo;Artificial Intelligence for Road Safety Analytics: Crash Risk, Near-Miss Detection, and Proactive Interventions,&amp;rdquo;&lt;/em&gt; published by Deep Science Publishing (Open Access, DOI indexed).&lt;/p&gt;
&lt;/li&gt;
&lt;li style="text-align: justify;" data-start="1478" data-end="1710"&gt;
&lt;p data-start="1480" data-end="1710"&gt;Served as an &lt;strong data-start="1493" data-end="1518"&gt;Invited Peer Reviewer&lt;/strong&gt; for the International Journal of Science, Technology, Engineering and Mathematics (IIARI), contributing critical evaluation of research manuscripts and maintaining academic quality standards.&lt;/p&gt;
&lt;/li&gt;
&lt;li style="text-align: justify;" data-start="1712" data-end="1889"&gt;
&lt;p data-start="1714" data-end="1889"&gt;Actively mentoring innovation initiatives as Coordinator of an AICTE-supported IDEA Lab, promoting prototype development and interdisciplinary applied research among students.&lt;/p&gt;
&lt;/li&gt;
&lt;li style="text-align: justify;" data-start="1891" data-end="2029"&gt;
&lt;p style="text-align: justify;" data-start="1893" data-end="2029"&gt;Contributed to NBA and NAAC accreditation processes, supporting outcome-based education implementation and academic quality enhancement.&lt;/p&gt;
&lt;/li&gt;
&lt;/ul&gt;</t>
  </si>
  <si>
    <t>AutoCAD (2D &amp; Basic 3D),ETABS,STAAD.Pro,SAP2000,MS Office (Advanced Excel, Word, PowerPoint),MS Project (Working Knowledge),Primavera (Fundamental Exposure) ,OriginPro,Remote Sensing Data Analysis Tools (IIRS–ISRO Certified)</t>
  </si>
  <si>
    <t>20-Feb-26 10:07 AM</t>
  </si>
  <si>
    <t>Yogesh  Iyer Murthy</t>
  </si>
  <si>
    <t>yogeshiyermurthy@gmail.com</t>
  </si>
  <si>
    <t>01-Mar-1980</t>
  </si>
  <si>
    <t>Late Shri P.K.Murthy</t>
  </si>
  <si>
    <t>Oriental Campus, Opp Patel Nagar, Raisen Road, Bhopal (M.P.) 462022</t>
  </si>
  <si>
    <t>St. Joseph's Convent Senior Secondary School, Ratlam</t>
  </si>
  <si>
    <t>CBSE, Ratlam (M.P.)</t>
  </si>
  <si>
    <t>Physics, Chemistry, Mathematics, English</t>
  </si>
  <si>
    <t>Vishweshwariah Technological University (VTU)</t>
  </si>
  <si>
    <t>Dayanadasagar College of Engineering, Bangalore (Karnataka)</t>
  </si>
  <si>
    <t>Rajiv Gandhi Proudyogiki Vishwavidyalaya</t>
  </si>
  <si>
    <t>SGSITS, Indore, M.P.</t>
  </si>
  <si>
    <t>Structural engineering (Corrosion Mitigation of RCC  structures using Cathodic Protection)</t>
  </si>
  <si>
    <t>Jaypee University of Engineering and Technology, Guna</t>
  </si>
  <si>
    <t>&lt;p&gt;1. Chartered Engineer (CEng)&lt;/p&gt;
&lt;p&gt;2. Member of Institution of Engineers (Membership No.: M-1593867)&lt;/p&gt;</t>
  </si>
  <si>
    <t>&lt;p&gt;Recipent of the prestigious NSERC Scholarship of 18500 CAD/ year for two years in Canada.&lt;/p&gt;
&lt;p&gt;"Best Scientist Award" by GRABS Educational Charitable Trust -2023.&lt;/p&gt;
&lt;p&gt;Dr. Sarvepalli Radhakrishnan Distinguished Assistant Professor Award-2023 in Structural Engineering by Center for Professoional Advancement&amp;nbsp; Continous Education (CPACE)&lt;/p&gt;</t>
  </si>
  <si>
    <t>Design Expert, MATLAB,SPSS, Basic Python, Origin Pro, Minitab,AutoCAD,Weka</t>
  </si>
  <si>
    <t>20-Feb-26 10:21 AM</t>
  </si>
  <si>
    <t>Manoj Murlidhar Dubal</t>
  </si>
  <si>
    <t>dubalmanoj89@gmail.com</t>
  </si>
  <si>
    <t>25-Jul-1989</t>
  </si>
  <si>
    <t>Murlidhar Dubal</t>
  </si>
  <si>
    <t>I 505 J K Hill Park Ganesh Nagar Dhayari,Pune</t>
  </si>
  <si>
    <t>Anant English School</t>
  </si>
  <si>
    <t>Kolhapur University SSC Maharashtra</t>
  </si>
  <si>
    <t xml:space="preserve">English,Science </t>
  </si>
  <si>
    <t>YCIS Satara</t>
  </si>
  <si>
    <t>English,Maths,science</t>
  </si>
  <si>
    <t>VPCOE Baramati Maharashtra</t>
  </si>
  <si>
    <t>B.E(Information Technology)</t>
  </si>
  <si>
    <t xml:space="preserve">&lt;p&gt;ISTQB Foundation level (CTFL) -&lt;/p&gt;
&lt;p&gt;ISTQB AI Testing (CT-AI) -&lt;/p&gt;
&lt;p&gt;Agentic AI-LinkedIn -&lt;/p&gt;
&lt;p&gt;AMCAT Data Processing Specialist -&lt;/p&gt;
&lt;p&gt;Selenium Training &amp;ndash; Advanto Software -&lt;/p&gt;
&lt;p&gt;QTest Manager and TOSCA &amp;ndash; Tricentis Academy -&lt;/p&gt;
</t>
  </si>
  <si>
    <t>&lt;p&gt;Got rewards from my current organization for doing out of box working&lt;/p&gt;</t>
  </si>
  <si>
    <t>MS office,MS Project,Project Management</t>
  </si>
  <si>
    <t>20-Feb-26 10:46 AM</t>
  </si>
  <si>
    <t>Nidhi Sharma</t>
  </si>
  <si>
    <t>nidhisept4@gmail.com</t>
  </si>
  <si>
    <t>13-Sep-2002</t>
  </si>
  <si>
    <t xml:space="preserve">Rakesh Sharma </t>
  </si>
  <si>
    <t xml:space="preserve">B / 25 , Gautam Gyan Building- 3 ,  Ashok Nagar,  Kandivali East </t>
  </si>
  <si>
    <t>Seth Hirachand Mutha School ( CBSE )</t>
  </si>
  <si>
    <t xml:space="preserve">Mumbai , Maharashtra </t>
  </si>
  <si>
    <t xml:space="preserve">English , Hindi , Maths , Science </t>
  </si>
  <si>
    <t>K.M Agrawal College Arts , Commerce , Science</t>
  </si>
  <si>
    <t xml:space="preserve">Commerce </t>
  </si>
  <si>
    <t>B.K Birla College of Arts , Commerce , Science</t>
  </si>
  <si>
    <t>Bachelor of Management Studies in Human Resource</t>
  </si>
  <si>
    <t xml:space="preserve">Human Resource </t>
  </si>
  <si>
    <t xml:space="preserve">Management , CORPORATE FINANCE </t>
  </si>
  <si>
    <t xml:space="preserve">MASTER OF COMMERCE </t>
  </si>
  <si>
    <t>&lt;p&gt;Maharashtra State Certificate in Information Technology (MSCIT )&lt;/p&gt;
&lt;p&gt;IT Experts Computer Academy&lt;/p&gt;
&lt;p&gt;Mumbai University&lt;/p&gt;
&lt;p&gt;2018&lt;/p&gt;
&lt;p&gt;&amp;nbsp;&lt;/p&gt;</t>
  </si>
  <si>
    <t>&lt;p&gt;Mahatma Gandhi Rashtra Bhasha Hindi Exam Securing First position .&lt;/p&gt;
&lt;p&gt; First prize in Elocution Competition&lt;/p&gt;</t>
  </si>
  <si>
    <t xml:space="preserve">NA </t>
  </si>
  <si>
    <t>20-Feb-26 11:11 AM</t>
  </si>
  <si>
    <t>Shynu Rv</t>
  </si>
  <si>
    <t>shynurobert@gmail.com</t>
  </si>
  <si>
    <t>26-May-1990</t>
  </si>
  <si>
    <t>Hindi, English, Tamil,Malayalam</t>
  </si>
  <si>
    <t xml:space="preserve">Robert </t>
  </si>
  <si>
    <t>VATTAVILA VEEDU, KODANKARA, MARIYAPURAM.P.O, KERALA</t>
  </si>
  <si>
    <t xml:space="preserve">LMS hss amaravila </t>
  </si>
  <si>
    <t xml:space="preserve">Kerala state </t>
  </si>
  <si>
    <t>Science,Chemistry ,Maths ,Physics ,English ,Hindi ,It</t>
  </si>
  <si>
    <t xml:space="preserve">Lms hss amaravila </t>
  </si>
  <si>
    <t>Physics ,Chemistry ,Maths</t>
  </si>
  <si>
    <t xml:space="preserve">Cardio vascular technology </t>
  </si>
  <si>
    <t xml:space="preserve">Pariyaram medical college </t>
  </si>
  <si>
    <t xml:space="preserve">Cardiology </t>
  </si>
  <si>
    <t xml:space="preserve">Bachelor of Architecture </t>
  </si>
  <si>
    <t xml:space="preserve">TKM college of engineering </t>
  </si>
  <si>
    <t xml:space="preserve">Architecture </t>
  </si>
  <si>
    <t xml:space="preserve">SiGMA College of architecture </t>
  </si>
  <si>
    <t xml:space="preserve">Cognitive architecture </t>
  </si>
  <si>
    <t>&lt;p&gt;Christ University Bangalore&amp;nbsp;&lt;/p&gt;</t>
  </si>
  <si>
    <t>&lt;p&gt;&amp;nbsp;&lt;/p&gt;
&lt;p&gt;1) PhD in Architecture (Doctoral Degree)&lt;/p&gt;
&lt;p&gt;2) Publications- 8 published&lt;/p&gt;
&lt;p&gt;3) Patents - 9 published&lt;/p&gt;
&lt;p&gt;4) Copyright - 1 Rewarded&lt;/p&gt;
&lt;p&gt;5) Lab established - 3 Labs&lt;/p&gt;
&lt;p&gt;6) Experience - 11 Years&lt;/p&gt;
&lt;p&gt;&amp;nbsp;&lt;/p&gt;</t>
  </si>
  <si>
    <t>20-Feb-26 11:16 AM</t>
  </si>
  <si>
    <t>Ketki  Pradeep Patil</t>
  </si>
  <si>
    <t>ketkippatil@gmail.com</t>
  </si>
  <si>
    <t>19-Jan-1993</t>
  </si>
  <si>
    <t>Pradeep</t>
  </si>
  <si>
    <t>T4 -604, Sommet,Paud Road Bhugaon,Pune</t>
  </si>
  <si>
    <t>Radhabai Shinde English Medium School Kolhapur</t>
  </si>
  <si>
    <t>Science Maths</t>
  </si>
  <si>
    <t>Vivekanand College Kolhapur</t>
  </si>
  <si>
    <t>HSC</t>
  </si>
  <si>
    <t>Maths Physiscs Chemistry</t>
  </si>
  <si>
    <t>S.P.S.M.B.H.'s College of Architecture Kolhapur</t>
  </si>
  <si>
    <t>CEPT University Ahmedabad</t>
  </si>
  <si>
    <t>M.Arch with Minors in Urban Design</t>
  </si>
  <si>
    <t>AutoCAD,Sketchup,MS Office</t>
  </si>
  <si>
    <t>20-Feb-26 11:58 AM</t>
  </si>
  <si>
    <t>Manoj  Ashok Sadafale</t>
  </si>
  <si>
    <t>manojsadafale656@gmail.com</t>
  </si>
  <si>
    <t>28-Aug-1991</t>
  </si>
  <si>
    <t>Ashok Narayan Sadafale</t>
  </si>
  <si>
    <t>Plot No. 13, Akash Nagar, Manewada, Ring Road, Nagpur - 440034
Near Sant Gajanan Maharaj Sanskrutik Bhawan</t>
  </si>
  <si>
    <t>Tiny Tots High School</t>
  </si>
  <si>
    <t>Nagpur, Maharashtra</t>
  </si>
  <si>
    <t>English, Hindi, Marathi,Mathematics, Science,History</t>
  </si>
  <si>
    <t>Major Hemant Zakate Vidyaniketan</t>
  </si>
  <si>
    <t>Physics, Chemistry, Mathematics,English</t>
  </si>
  <si>
    <t>Rashtra Sant Tukadoji Maharaj Nagpur University</t>
  </si>
  <si>
    <t>Nuva College of Engineering and Technology</t>
  </si>
  <si>
    <t>Engineering Mechanics, Engineering Mathematics, Concrete Technology, Strength of Material, Geotechnical Engineering, Structure Analysis, Fluid Mechanics, Environmental Engineering, Hydrology, RCC Design, Design of Steel Structure, Estimating and Costing</t>
  </si>
  <si>
    <t>Dr. Babasaheb Ambedkar Marathwada University</t>
  </si>
  <si>
    <t>Government College of Engineering, Aurangabad</t>
  </si>
  <si>
    <t>Advanced Concrete Technology,Theory of Elasticity and Plasticity, Advanced Structure Analysis,Prestressed Concrete, Dynamics of Structure,Theory of Plates and Shell, Earthquake Resistant Design of RCC Structure,Advanced RCC Design</t>
  </si>
  <si>
    <t>M.E. (Structural Engineering)</t>
  </si>
  <si>
    <t>Sustainable Construction Material</t>
  </si>
  <si>
    <t>&lt;p&gt;Qualified GATE 2014&lt;/p&gt;</t>
  </si>
  <si>
    <t>20-Feb-26 11:59 AM</t>
  </si>
  <si>
    <t>Saurabh Ardra</t>
  </si>
  <si>
    <t>saurabhardra@gmail.com</t>
  </si>
  <si>
    <t>23-Feb-1993</t>
  </si>
  <si>
    <t>Janak Raj</t>
  </si>
  <si>
    <t>Tower-1, SKYI SONGBIRDS SOCIETY, Bhugaon, Pune, Maharashtra, India</t>
  </si>
  <si>
    <t>CBSE, Rudrapur, U.S.Nagar, Uttarakhand</t>
  </si>
  <si>
    <t>Hindi, English, Mathematics,Social Science</t>
  </si>
  <si>
    <t>St. Peter's School, Kishanpur, Kichha</t>
  </si>
  <si>
    <t>CBSE, Kichha, U.S.Nagar, Uttarakhand</t>
  </si>
  <si>
    <t>Physics,Chemistry,Mathematics,English</t>
  </si>
  <si>
    <t>Lovely Professional University, Punjab</t>
  </si>
  <si>
    <t>Mechanical</t>
  </si>
  <si>
    <t>B.Tech + M.Tech (Dual degree)</t>
  </si>
  <si>
    <t>Industrial Engineering</t>
  </si>
  <si>
    <t>M.Tech</t>
  </si>
  <si>
    <t>Indian Institute of Technology, Roorkee</t>
  </si>
  <si>
    <t>&lt;p&gt;&lt;span style="font-family: 'Times New Roman', serif; font-size: 16px; text-align: justify; text-indent: -24px;"&gt;Received university academic honor for standing first in order of merit in B.Tech + M.Tech (Dual degree)&lt;/span&gt;&lt;/p&gt;</t>
  </si>
  <si>
    <t>MS Office, MS Excel,MCDM</t>
  </si>
  <si>
    <t>20-Feb-26 12:14 PM</t>
  </si>
  <si>
    <t xml:space="preserve">Reshma  Ramnath  Kabugade </t>
  </si>
  <si>
    <t>reshma.kabugade2020@gmail.com</t>
  </si>
  <si>
    <t>28-May-1985</t>
  </si>
  <si>
    <t>Hindi , marathi</t>
  </si>
  <si>
    <t xml:space="preserve">Ramnath </t>
  </si>
  <si>
    <t>Ellanza A 704, jadhavnagar, Sinhgad road Pune 41</t>
  </si>
  <si>
    <t xml:space="preserve">Krishna vidyalay shere Karad </t>
  </si>
  <si>
    <t xml:space="preserve">Maharashtra state board </t>
  </si>
  <si>
    <t>Science , math's,Marathi , hindi</t>
  </si>
  <si>
    <t>Yashawantarao chavan college of science karad</t>
  </si>
  <si>
    <t xml:space="preserve">Higher secondary education , Maharashtra board </t>
  </si>
  <si>
    <t xml:space="preserve">Mahatma Phule krishi vidyapeeth Rahuri </t>
  </si>
  <si>
    <t xml:space="preserve">Mahatma Phule krishi vidyalay Kolhapur </t>
  </si>
  <si>
    <t xml:space="preserve">Agriculture </t>
  </si>
  <si>
    <t>B.Sc Agriculture</t>
  </si>
  <si>
    <t>Bharati vidyapeeth university pune</t>
  </si>
  <si>
    <t>IMED pune</t>
  </si>
  <si>
    <t xml:space="preserve">HR and Marketing </t>
  </si>
  <si>
    <t xml:space="preserve">Masters in Business Administration </t>
  </si>
  <si>
    <t xml:space="preserve">MPhil </t>
  </si>
  <si>
    <t xml:space="preserve">Bharati vidyapeeth Pune </t>
  </si>
  <si>
    <t xml:space="preserve">Savitribai Phule Pune University </t>
  </si>
  <si>
    <t>&lt;p style="margin: 0px; font-style: normal; font-variant-caps: normal; font-width: normal; font-size: 17px; line-height: normal; font-family: Arial; font-size-adjust: none; font-kerning: auto; font-variant-alternates: normal; font-variant-ligatures: normal</t>
  </si>
  <si>
    <t>&lt;p style="margin: 0px; font-style: normal; font-variant-caps: normal; font-width: normal; font-size: 17px; line-height: normal; font-family: Arial; font-size-adjust: none; font-kerning: auto; font-variant-alternates: normal; font-variant-ligatures: normal; font-variant-numeric: normal; font-variant-east-asian: normal; font-variant-position: normal; font-variant-emoji: normal; font-feature-settings: normal; font-optical-sizing: auto; font-variation-settings: normal; -webkit-text-stroke-width: 0px; -webkit-text-stroke-color: #000000;"&gt;&lt;span style="font-kerning: none;"&gt;&amp;nbsp;Pride of Hindustan National Award, 2019&lt;/span&gt;&lt;/p&gt;
&lt;p style="margin: 0px; font-style: normal; font-variant-caps: normal; font-width: normal; font-size: 17px; line-height: normal; font-family: Arial; font-size-adjust: none; font-kerning: auto; font-variant-alternates: normal; font-variant-ligatures: normal; font-variant-numeric: normal; font-variant-east-asian: normal; font-variant-position: normal; font-variant-emoji: normal; font-feature-settings: normal; font-optical-sizing: auto; font-variation-settings: normal; -webkit-text-stroke-width: 0px; -webkit-text-stroke-color: #000000;"&gt;&lt;span style="font-family: Helvetica; font-kerning: none;"&gt;&lt;/span&gt;&lt;span style="font-kerning: none;"&gt; National Silver Star Education award, Nashik, 2020&lt;/span&gt;&lt;/p&gt;
&lt;p style="margin: 0px; font-style: normal; font-variant-caps: normal; font-width: normal; font-size: 17px; line-height: normal; font-family: Arial; font-size-adjust: none; font-kerning: auto; font-variant-alternates: normal; font-variant-ligatures: normal; font-variant-numeric: normal; font-variant-east-asian: normal; font-variant-position: normal; font-variant-emoji: normal; font-feature-settings: normal; font-optical-sizing: auto; font-variation-settings: normal; -webkit-text-stroke-width: 0px; -webkit-text-stroke-color: #000000;"&gt;&lt;span style="font-family: Helvetica; font-kerning: none;"&gt;&lt;/span&gt;&lt;span style="font-kerning: none;"&gt; Swarajya-Ratan National award, Aurangabad, 2022&lt;/span&gt;&lt;/p&gt;
&lt;p style="margin: 0px; font-style: normal; font-variant-caps: normal; font-width: normal; font-size: 17px; line-height: normal; font-family: Arial; font-size-adjust: none; font-kerning: auto; font-variant-alternates: normal; font-variant-ligatures: normal; font-variant-numeric: normal; font-variant-east-asian: normal; font-variant-position: normal; font-variant-emoji: normal; font-feature-settings: normal; font-optical-sizing: auto; font-variation-settings: normal; -webkit-text-stroke-width: 0px; -webkit-text-stroke-color: #000000;"&gt;&lt;span style="font-family: Helvetica; font-kerning: none;"&gt;&lt;/span&gt;&lt;span style="font-kerning: none;"&gt; Future leader award, 2024 (MTV India)&lt;/span&gt;&lt;/p&gt;
&lt;p style="margin: 0px; font-style: normal; font-variant-caps: normal; font-width: normal; font-size: 17px; line-height: normal; font-family: Arial; font-size-adjust: none; font-kerning: auto; font-variant-alternates: normal; font-variant-ligatures: normal; font-variant-numeric: normal; font-variant-east-asian: normal; font-variant-position: normal; font-variant-emoji: normal; font-feature-settings: normal; font-optical-sizing: auto; font-variation-settings: normal; -webkit-text-stroke-width: 0px; -webkit-text-stroke-color: #000000;"&gt;&lt;span style="font-kerning: none;"&gt;&amp;nbsp;Stable-Table work station for digital marketers, UK, 641599, 06/24/25&lt;/span&gt;&lt;/p&gt;
&lt;p style="margin: 0px; font-style: normal; font-variant-caps: normal; font-width: normal; font-size: 17px; line-height: normal; font-family: Arial; font-size-adjust: none; font-kerning: auto; font-variant-alternates: normal; font-variant-ligatures: normal; font-variant-numeric: normal; font-variant-east-asian: normal; font-variant-position: normal; font-variant-emoji: normal; font-feature-settings: normal; font-optical-sizing: auto; font-variation-settings: normal; -webkit-text-stroke-width: 0px; -webkit-text-stroke-color: #000000;"&gt;&lt;span style="font-family: Helvetica; font-size: 10.08px; font-kerning: none;"&gt;&lt;/span&gt;&lt;span style="font-kerning: none;"&gt; System and method for adaptive financial decision-making Entrepreneurial environment using predictive analytics, India,&lt;/span&gt;&lt;/p&gt;
&lt;p style="margin: 0px; font-width: normal; font-size: 17px; line-height: normal; font-family: Arial; font-size-adjust: none; font-kerning: auto; font-variant-alternates: normal; font-variant-ligatures: normal; font-variant-numeric: normal; font-variant-east-asian: normal; font-variant-position: normal; font-feature-settings: normal; font-optical-sizing: auto; font-variation-settings: normal; -webkit-text-stroke-color: #000000;"&gt;&lt;span style="font-family: Helvetica; font-size: 9.2px; font-kerning: none;"&gt; &lt;/span&gt;&lt;/p&gt;
&lt;p style="margin: 0px; font-style: normal; font-variant-caps: normal; font-width: normal; font-size: 17px; line-height: normal; font-family: Arial; font-size-adjust: none; font-kerning: auto; font-variant-alternates: normal; font-variant-ligatures: normal; font-variant-numeric: normal; font-variant-east-asian: normal; font-variant-position: normal; font-variant-emoji: normal; font-feature-settings: normal; font-optical-sizing: auto; font-variation-settings: normal; -webkit-text-stroke-width: 0px; -webkit-text-stroke-color: #000000;"&gt;&lt;span style="font-kerning: none;"&gt;202531038310A, 02/05/25&lt;/span&gt;&lt;/p&gt;
&lt;p&gt;&lt;span style="font-kerning: none;"&gt;&amp;nbsp;&lt;/span&gt;&lt;/p&gt;</t>
  </si>
  <si>
    <t xml:space="preserve">MS office </t>
  </si>
  <si>
    <t>20-Feb-26 12:15 PM</t>
  </si>
  <si>
    <t>Prakash Vishnu Pise</t>
  </si>
  <si>
    <t>prakash.pise532@gmail.com</t>
  </si>
  <si>
    <t>01-Jun-1982</t>
  </si>
  <si>
    <t>Hindi,English ,Marathi</t>
  </si>
  <si>
    <t>Vishnu</t>
  </si>
  <si>
    <t>Amber Park B 405 S.No. 12 opp Bank of Maharashtra Ambegaon Bk Pune</t>
  </si>
  <si>
    <t>Siddhanath High School Mhaswad Tal: Man : Dist:  Satara</t>
  </si>
  <si>
    <t xml:space="preserve">Kolhapur </t>
  </si>
  <si>
    <t xml:space="preserve">Maths,science </t>
  </si>
  <si>
    <t>Accountancy ,Economic,Audit,Taxation</t>
  </si>
  <si>
    <t>SBR College Mhaswad Tal Man Dist  Satara</t>
  </si>
  <si>
    <t>Advanced Accountancy 1,Advanced Accountancy 2,World Economic Environment ,Business Law</t>
  </si>
  <si>
    <t>Shivaji University, Kolhapur</t>
  </si>
  <si>
    <t>Managerial Accounting,Financial Management ,International Finance ,Business Economics</t>
  </si>
  <si>
    <t>Business Administration</t>
  </si>
  <si>
    <t>INSURANCE INSTITUTE OF AMERICA (I.I.A)</t>
  </si>
  <si>
    <t>AMERICAN INSTITUTE FOR CHARTERED PROPERTY CASUALTY UNDERWRITERS</t>
  </si>
  <si>
    <t>Property Liability Insurance</t>
  </si>
  <si>
    <t>RTM Nagpur University, Nanpur</t>
  </si>
  <si>
    <t>&lt;ul style="margin-top: 0cm;" type="disc"&gt;
&lt;li class="MsoNormal" style="mso-list: l0 level1 lfo1; tab-stops: list 36.0pt;"&gt;Published research papers in &lt;strong&gt;peer-reviewed national and international journals&lt;/strong&gt; on topics like corporate financial performance, risk analysis, financial markets, and sustainable finance.&lt;/li&gt;
&lt;li class="MsoNormal" style="mso-list: l0 level1 lfo1; tab-stops: list 36.0pt;"&gt;Presented research at reputed academic conferences and seminars, contributing to the advancement of knowledge in finance.&lt;/li&gt;
&lt;/ul&gt;
&lt;ul style="margin-top: 0cm;" type="disc"&gt;
&lt;li class="MsoNormal"&gt;Organized and facilitated &lt;strong&gt;guest lectures, workshops, and industry interaction sessions&lt;/strong&gt; with senior finance professionals, bankers, and CFOs to bridge academic learning with industry insights.&lt;/li&gt;
&lt;li class="MsoNormal"&gt;Coordinated &lt;strong&gt;corporate visits&lt;/strong&gt; for students to financial institutions, investment firms, and stock exchanges to enhance practical exposure.&lt;/li&gt;
&lt;li class="MsoNormal"&gt;&lt;span style="font-size: 12.0pt; line-height: 115%; font-family: 'Calibri',sans-serif; mso-ascii-theme-font: minor-latin; mso-fareast-font-family: Calibri; mso-fareast-theme-font: minor-latin; mso-hansi-theme-font: minor-latin; mso-bidi-font-family: 'Times New Roman'; mso-bidi-theme-font: minor-bidi; mso-ansi-language: EN-IN; mso-fareast-language: EN-US; mso-bidi-language: AR-SA;"&gt;Mentored students who achieved &lt;strong&gt;top placements and finance internships&lt;/strong&gt;&lt;/span&gt;Guided &lt;strong&gt;student consulting projects, financial research projects, and dissertations&lt;/strong&gt;, helping them apply theoretical knowledge to practical business problems.&lt;/li&gt;
&lt;/ul&gt;
&lt;ul style="margin-top: 0cm;" type="disc"&gt;
&lt;li class="MsoNormal" style="mso-list: l0 level1 lfo1; tab-stops: list 36.0pt;"&gt;Successfully managed the MBA department, including academic planning, faculty development, and resource allocation.&lt;/li&gt;
&lt;li class="MsoNormal" style="mso-list: l0 level1 lfo1; tab-stops: list 36.0pt;"&gt;Implemented quality enhancement initiatives such as &lt;strong&gt;Faculty Development Programs (FDPs)&lt;/strong&gt; and interdepartmental collaborations.&lt;/li&gt;
&lt;li class="MsoNormal" style="mso-list: l0 level1 lfo1; tab-stops: list 36.0pt;"&gt;Led accreditation preparation efforts, contributing to successful reviews and quality assurance benchmarks.&lt;/li&gt;
&lt;li class="MsoNormal" style="mso-list: l0 level1 lfo1; tab-stops: list 36.0pt;"&gt;Designed and conducted finance skill-building workshops in areas such as &lt;strong&gt;Excel for Finance, Financial Modeling, Valuation Techniques, and Investment Tools&lt;/strong&gt;, benefitting both students and faculty.&lt;/li&gt;
&lt;li class="MsoNormal" style="mso-list: l0 level1 lfo1; tab-stops: list 36.0pt;"&gt;Collaborated with industry bodies and platforms to introduce &lt;strong&gt;certificate programs&lt;/strong&gt; in finance specialization.&lt;/li&gt;
&lt;/ul&gt;
&lt;p&gt;&amp;nbsp;&lt;/p&gt;</t>
  </si>
  <si>
    <t>MS Office,Advanced Excel ,Power BI</t>
  </si>
  <si>
    <t>20-Feb-26 12:19 PM</t>
  </si>
  <si>
    <t>Sudhanshu Sanjeev Pathak</t>
  </si>
  <si>
    <t>pathaksudhanshu2009@gmail.com</t>
  </si>
  <si>
    <t>26-Nov-1987</t>
  </si>
  <si>
    <t>Sanjeev Pathak</t>
  </si>
  <si>
    <t>Flat no 1301, RA Urbania, Ganesh Nagar, Ravet</t>
  </si>
  <si>
    <t>Dr Prachi Ingle</t>
  </si>
  <si>
    <t>School of CTM</t>
  </si>
  <si>
    <t>Dyanprabodhini, Balvikar Mandir, Solapur</t>
  </si>
  <si>
    <t>Solapur</t>
  </si>
  <si>
    <t>Marathi</t>
  </si>
  <si>
    <t>Government Polytechnic, Solapur</t>
  </si>
  <si>
    <t>D Y Patil College of Engineering, Akurdi, Pune 411044</t>
  </si>
  <si>
    <t>Sardar Vallabhbhai National Institute of Technology (SVNIT), Surat, Gujarat</t>
  </si>
  <si>
    <t>&lt;p&gt;Best Paper Award in International Conference&amp;nbsp;&lt;/p&gt;</t>
  </si>
  <si>
    <t>Autocad</t>
  </si>
  <si>
    <t>20-Feb-26 12:28 PM</t>
  </si>
  <si>
    <t>20-Feb-26 12:29 PM</t>
  </si>
  <si>
    <t>20-Feb-26 12:30 PM</t>
  </si>
  <si>
    <t>Rohan Vijay Nalawade</t>
  </si>
  <si>
    <t>rohanmtech@gmail.com</t>
  </si>
  <si>
    <t>09-Oct-1983</t>
  </si>
  <si>
    <t>Vijay Balawant Nalawade</t>
  </si>
  <si>
    <t>Shrivatsa , Plot No. 925/2 Devkar Panand, Kolhapur</t>
  </si>
  <si>
    <t>Maisaheb Bawadekar, Kolhapur</t>
  </si>
  <si>
    <t>Kolhapur, Maharashtra</t>
  </si>
  <si>
    <t>Vivekanand College</t>
  </si>
  <si>
    <t>Kolhapur</t>
  </si>
  <si>
    <t>KITs College of Engineering, Kolhapur</t>
  </si>
  <si>
    <t>Construction management</t>
  </si>
  <si>
    <t>Built Environment</t>
  </si>
  <si>
    <t>&lt;p&gt;BSI ISO 19650 Part&amp;nbsp; certifications BIM Implementations&amp;nbsp;&amp;nbsp;&lt;/p&gt;
&lt;p&gt;GRIHA Evaluator, Griha certified professional&lt;/p&gt;
&lt;p&gt;NPTEL Lean Basics&lt;/p&gt;
&lt;p&gt;Bentley Qualified Trainer (open flows)&lt;/p&gt;
&lt;p&gt;&amp;nbsp;PMI PMP certification&lt;/p&gt;
&lt;p&gt;&amp;nbsp;&lt;/p&gt;</t>
  </si>
  <si>
    <t>&lt;p&gt;Delivered corporate trainings to BIM professionals on ISO 19650 all over&amp;nbsp; India&lt;/p&gt;
&lt;p&gt;delivered services and training to Bentley Open flow products in Austrailia and solomon Islands&lt;/p&gt;
&lt;p&gt;&amp;nbsp;&lt;/p&gt;</t>
  </si>
  <si>
    <t xml:space="preserve">REVIT </t>
  </si>
  <si>
    <t>20-Feb-26 12:34 PM</t>
  </si>
  <si>
    <t>Ravella Durga  Prasad</t>
  </si>
  <si>
    <t>durgakind@gmail.com</t>
  </si>
  <si>
    <t>15-Aug-1984</t>
  </si>
  <si>
    <t>HINDI</t>
  </si>
  <si>
    <t>RAVELLA NAGESWARA RAO</t>
  </si>
  <si>
    <t>C503, C Block, Thimu Kings Court Block-C, HF39+9H, Maisamma Gudem, Bhadurpalle, Hyderabad, Kaziguda, Telangana 500100</t>
  </si>
  <si>
    <t>Kendriya Vidyalaya, CLRI Chennai</t>
  </si>
  <si>
    <t xml:space="preserve">New Delhi  </t>
  </si>
  <si>
    <t>Maths Science</t>
  </si>
  <si>
    <t>SRI SANKARA VIDYASHRAMAM</t>
  </si>
  <si>
    <t>TAMILNADU</t>
  </si>
  <si>
    <t>MATHS, PHYSICS</t>
  </si>
  <si>
    <t xml:space="preserve">ANNA UNIVERSITY </t>
  </si>
  <si>
    <t xml:space="preserve">JERUSALEM COLLEGE OF ENGINEERING </t>
  </si>
  <si>
    <t xml:space="preserve">NATIONAL INSTITUTE OF TECHNOLOGY CALICUT </t>
  </si>
  <si>
    <t xml:space="preserve">OFFSHORE STRUCTURAL ENGINEERING </t>
  </si>
  <si>
    <t xml:space="preserve">M. Tech. </t>
  </si>
  <si>
    <t xml:space="preserve">Offshore Structures </t>
  </si>
  <si>
    <t xml:space="preserve">Cementitious Materials in Marine Environment </t>
  </si>
  <si>
    <t xml:space="preserve">Indian Institute of Technology - Madras </t>
  </si>
  <si>
    <t>&lt;article class="text-token-text-primary w-full focus:outline-none [--shadow-height:45px] has-data-writing-block:pointer-events-none has-data-writing-block:-mt-(--shadow-height) has-data-writing-block:pt-(--shadow-height) [&amp;amp;:has([data-writing-block])&amp;gt;*]:pointer-events-auto scroll-mt-(--header-height)" dir="auto" tabindex="-1" data-turn-id="8a2dea56-e85f-40de-822d-7bf8e3a76a68" data-testid="conversation-turn-1" data-scroll-anchor="false" data-turn="user"&gt;&lt;/article&gt;
&lt;article class="text-token-text-primary w-full focus:outline-none [--shadow-height:45px] has-data-writing-block:pointer-events-none has-data-writing-block:-mt-(--shadow-height) has-data-writing-block:pt-(--shadow-height) [&amp;amp;:has([data-writing-block])&amp;gt;*]:pointer-events-auto scroll-mt-[calc(var(--header-height)+min(200px,max(70px,20svh)))]" dir="auto" tabindex="-1" data-turn-id="request-WEB:bc962d73-4971-4da7-8d77-326ef7536807-0" data-testid="conversation-turn-2" data-scroll-anchor="true" data-turn="assistant"&gt;
&lt;div class="text-base my-auto mx-auto pb-10 [--thread-content-margin:--spacing(4)] @w-sm/main:[--thread-content-margin:--spacing(6)] @w-lg/main:[--thread-content-margin:--spacing(16)] px-(--thread-content-margin)"&gt;
&lt;div class="[--thread-content-max-width:40rem] @w-lg/main:[--thread-content-max-width:48rem] mx-auto max-w-(--thread-content-max-width) flex-1 group/turn-messages focus-visible:outline-hidden relative flex w-full min-w-0 flex-col agent-turn" tabindex="-1"&gt;
&lt;div class="flex max-w-full flex-col grow"&gt;
&lt;div class="min-h-8 text-message relative flex w-full flex-col items-end gap-2 text-start break-words whitespace-normal [.text-message+&amp;amp;]:mt-1" dir="auto" data-message-author-role="assistant" data-message-id="1d7da4c1-9413-4b5c-a8a6-7e230705e40e" data-message-model-slug="gpt-5-2"&gt;
&lt;div class="flex w-full flex-col gap-1 empty:hidden first:pt-[1px]"&gt;
&lt;div class="markdown prose dark:prose-invert w-full wrap-break-word light markdown-new-styling"&gt;
&lt;p data-start="0" data-end="51"&gt;Qualified GATE 2007 with an All India Rank of 1269.&lt;/p&gt;
&lt;p data-start="53" data-end="480"&gt;Awarded the CSIR Golden Jubilee Research Internship at the &lt;span class="hover:entity-accent entity-underline inline cursor-pointer align-baseline"&gt;Structural Engineering Research Centre&lt;/span&gt;. During my PhD, in addition to thesis research, I contributed to several research-based consultancy projects under the guidance of &lt;span class="hover:entity-accent entity-underline inline cursor-pointer align-baseline"&gt;Prof. K. Ganesh Babu&lt;/span&gt; (Department of Ocean Engineering, &lt;span class="hover:entity-accent entity-underline inline cursor-pointer align-baseline"&gt;IIT Madras&lt;/span&gt;) and &lt;span class="hover:entity-accent entity-underline inline cursor-pointer align-baseline"&gt;Prof. C. Lakshmana Rao&lt;/span&gt; (Department of Applied Mechanics, IIT Madras).&lt;/p&gt;
&lt;p data-start="482" data-end="852"&gt;Actively involved in academic and administrative responsibilities at &lt;span class="hover:entity-accent entity-underline inline cursor-pointer align-baseline"&gt;VNR Vignana Jyothi Institute of Engineering and Technology&lt;/span&gt; and &lt;span class="hover:entity-accent entity-underline inline cursor-pointer align-baseline"&gt;Chaitanya Bharathi Institute of Technology&lt;/span&gt; alongside teaching and research. Contributed to institutional accreditation processes by assisting in data compilation and documentation for &lt;span class="hover:entity-accent entity-underline inline cursor-pointer align-baseline"&gt;National Board of Accreditation&lt;/span&gt; and &lt;span class="hover:entity-accent entity-underline inline cursor-pointer align-baseline"&gt;National Assessment and Accreditation Council&lt;/span&gt;.&lt;/p&gt;
&lt;p data-start="854" data-end="990" data-is-last-node="" data-is-only-node=""&gt;Additionally, executed consultancy assignments in quality control for government and private sector projects through VNR VJIET and CBIT.&lt;/p&gt;
&lt;/div&gt;
&lt;/div&gt;
&lt;/div&gt;
&lt;/div&gt;
&lt;/div&gt;
&lt;/div&gt;
&lt;/article&gt;</t>
  </si>
  <si>
    <t xml:space="preserve">Primavera &amp; MS Project </t>
  </si>
  <si>
    <t>Dr. Priyanka Shirish Shinde</t>
  </si>
  <si>
    <t>priyanka.shindephd@gmail.com</t>
  </si>
  <si>
    <t>14-May-1986</t>
  </si>
  <si>
    <t xml:space="preserve">English,hindi,marathi </t>
  </si>
  <si>
    <t>anand</t>
  </si>
  <si>
    <t xml:space="preserve">Pyramid Atlante Tathawade
Bhumkar Chowk, Tathwade, Wakad, </t>
  </si>
  <si>
    <t>Adarsh Shikshan Mandir</t>
  </si>
  <si>
    <t>Advance Accountancy</t>
  </si>
  <si>
    <t>Mcom</t>
  </si>
  <si>
    <t>MaharashtRA</t>
  </si>
  <si>
    <t>Advance Accountancy,Cost and Works Accounting</t>
  </si>
  <si>
    <t>Mphil</t>
  </si>
  <si>
    <t>Finance- Accountancy</t>
  </si>
  <si>
    <t>Mumbai University, CKT College  Panvel</t>
  </si>
  <si>
    <t>&lt;p&gt;money management certifiction by Rachna&amp;nbsp; Ranade&lt;/p&gt;</t>
  </si>
  <si>
    <t>&lt;p&gt;Outstanding Faculty awards in World HRD Congress by Dewang Mehata, Mumbai&lt;/p&gt;</t>
  </si>
  <si>
    <t>MS. Office</t>
  </si>
  <si>
    <t>20-Feb-26 12:43 PM</t>
  </si>
  <si>
    <t>Shubhum Prakash</t>
  </si>
  <si>
    <t>Shubhampat41@gmail.com</t>
  </si>
  <si>
    <t>27-Dec-1995</t>
  </si>
  <si>
    <t>Om Prakash Sinha</t>
  </si>
  <si>
    <t>Teachers Colony Kumhrar near DAV School Kumhrar Patna -800026. Bihar</t>
  </si>
  <si>
    <t xml:space="preserve">ST.Michaels High School </t>
  </si>
  <si>
    <t>Patna</t>
  </si>
  <si>
    <t xml:space="preserve">English ,Hindi,Math,Science </t>
  </si>
  <si>
    <t xml:space="preserve">Baldwin Academy Dhawalpura </t>
  </si>
  <si>
    <t>English ,Physic,Chemistry,Math</t>
  </si>
  <si>
    <t>VIT University Vellore</t>
  </si>
  <si>
    <t>Vellore</t>
  </si>
  <si>
    <t>NIT Patna</t>
  </si>
  <si>
    <t>Development of Ultra-High-PerformanceFiber Reinforced Concrete</t>
  </si>
  <si>
    <t>&lt;p&gt;Attentded 13 th Structural Engineering Convention&amp;nbsp; SEC-2023 (NIT Nagpur)&lt;/p&gt;
&lt;p&gt;Gate Qualified&amp;nbsp;&lt;/p&gt;
&lt;p&gt;Attended Short Term Course held on 9-13 june -2023 at NIT Jalandhar&amp;nbsp;&lt;/p&gt;</t>
  </si>
  <si>
    <t>AutoCAD, MS Office,MS Project</t>
  </si>
  <si>
    <t>20-Feb-26 01:03 PM</t>
  </si>
  <si>
    <t>Anju Khandelwal</t>
  </si>
  <si>
    <t>dranju20khandelwal@gmail.com</t>
  </si>
  <si>
    <t>30-Apr-1976</t>
  </si>
  <si>
    <t>Vivek Khandelwal</t>
  </si>
  <si>
    <t>ROHAN ANANTA, A-6/ FLAT NO. 306, SURVEY NO. 125, OPPOSITE JSPM BAPU BUWAJI NAGAR, TATHAWADE, PUNE</t>
  </si>
  <si>
    <t>SP Govt. Girls Inter College</t>
  </si>
  <si>
    <t>UP Board, Jhansi (U.P.)</t>
  </si>
  <si>
    <t>Mathematics, Science, English, Biology, Soc. Science</t>
  </si>
  <si>
    <t xml:space="preserve">Mathematics, Physics, Chemistry, English,Hindi </t>
  </si>
  <si>
    <t>Bundelkhand University, Jhansi</t>
  </si>
  <si>
    <t>Bipin Bihari Degree College, Jhansi (U.P.)</t>
  </si>
  <si>
    <t xml:space="preserve">Mathematics, Physics,Chemistry </t>
  </si>
  <si>
    <t>B. Sc.</t>
  </si>
  <si>
    <t>Dept. of Mathematics and Computer Appilation</t>
  </si>
  <si>
    <t xml:space="preserve">Mathematics with Computer Applications </t>
  </si>
  <si>
    <t>M. Sc.</t>
  </si>
  <si>
    <t>Mathematics with Computer Application</t>
  </si>
  <si>
    <t>Operations Research</t>
  </si>
  <si>
    <t>G. K. V. Uni. Hardwar (UK)</t>
  </si>
  <si>
    <t>&lt;p&gt;&amp;nbsp;&lt;/p&gt;
&lt;p class="MsoListParagraph" style="line-height: 150%; mso-list: l0 level1 lfo1; margin: 0cm 0cm .0001pt 1.0cm;"&gt;&lt;!-- [if !supportLists]--&gt;&lt;strong&gt;&lt;span lang="EN-US" style="mso-font-width: 99%;"&gt;&lt;span style="mso-list: Ignore;"&gt;1.&lt;span style="</t>
  </si>
  <si>
    <t>&lt;p class="MsoListParagraph" style="text-indent: -21.3pt; line-height: 150%; mso-list: l0 level2 lfo3; margin: 0cm 0cm .0001pt 21.3pt;"&gt;&lt;!-- [if !supportLists]--&gt;&lt;span lang="EN-US" style="font-family: Wingdings; mso-fareast-font-family: Wingdings; mso-bidi-font-family: Wingdings;"&gt;&lt;span style="mso-list: Ignore;"&gt;&amp;Oslash;&lt;span style="font: 7.0pt 'Times New Roman';"&gt;&amp;nbsp; &lt;/span&gt;&lt;/span&gt;&lt;/span&gt;&lt;!--[endif]--&gt;&lt;span lang="EN-US"&gt;Awarded by Institute of Self Reliance, Certificate of Excellence &lt;strong&gt;&amp;ldquo;Inspiring Citizen&amp;rsquo;s Award&amp;rdquo;&lt;/strong&gt; during&lt;span style="letter-spacing: .05pt;"&gt; &lt;/span&gt;National&lt;span style="letter-spacing: -.1pt;"&gt; &lt;/span&gt;Seminar&lt;span style="letter-spacing: -.1pt;"&gt; &lt;/span&gt;&amp;ldquo;Reshaping A Greener Future&amp;rdquo;&lt;span style="letter-spacing: -.1pt;"&gt; &lt;/span&gt;on&lt;span style="letter-spacing: -.1pt;"&gt; 10&lt;sup&gt;th&lt;/sup&gt; January 2026&lt;/span&gt;&lt;span style="letter-spacing: -.15pt;"&gt; &lt;/span&gt;at&lt;span style="letter-spacing: -.2pt;"&gt; &lt;/span&gt;Bhubaneswar,&lt;span style="letter-spacing: -.1pt;"&gt; &lt;/span&gt;Odisha.&lt;/span&gt;&lt;/p&gt;
&lt;p class="MsoListParagraph" style="text-indent: -21.3pt; line-height: 150%; mso-list: l1 level1 lfo2; margin: 0cm 6.5pt .0001pt 21.3pt;"&gt;&lt;!-- [if !supportLists]--&gt;&lt;span lang="EN-US" style="font-family: Wingdings; mso-fareast-font-family: Wingdings; mso-bidi-font-family: Wingdings;"&gt;&lt;span style="mso-list: Ignore;"&gt;&amp;Oslash;&lt;span style="font: 7.0pt 'Times New Roman';"&gt;&amp;nbsp; &lt;/span&gt;&lt;/span&gt;&lt;/span&gt;&lt;!--[endif]--&gt;&lt;span lang="EN-US"&gt;Awarded by Vijnana Parishad of India (Society for Applications of Mathematics) for &lt;strong&gt;Distinguished Service Award &amp;ndash; &lt;em&gt;Concen&amp;rsquo;r De Rose&lt;/em&gt;&lt;/strong&gt; on 28&lt;sup&gt;th&lt;/sup&gt; April, 2023 on the occasion of 24&lt;sup&gt;th&lt;/sup&gt; Annual Conference of VPI organized by Department of Mathematics, Dayanand Vedic College, Oria (UP). &lt;span style="mso-spacerun: yes;"&gt;&amp;nbsp;&lt;/span&gt;&lt;/span&gt;&lt;/p&gt;
&lt;p class="MsoListParagraph" style="text-indent: -21.3pt; line-height: 150%; mso-list: l2 level2 lfo1; margin: 0cm 0cm .0001pt 21.3pt;"&gt;&lt;!-- [if !supportLists]--&gt;&lt;span lang="EN-US" style="font-family: Wingdings; mso-fareast-font-family: Wingdings; mso-bidi-font-family: Wingdings;"&gt;&lt;span style="mso-list: Ignore;"&gt;&amp;Oslash;&lt;span style="font: 7.0pt 'Times New Roman';"&gt;&amp;nbsp; &lt;/span&gt;&lt;/span&gt;&lt;/span&gt;&lt;!--[endif]--&gt;&lt;span lang="EN-US"&gt;Awarded by National Education &amp;amp; Human Resource Development Organization (NEHRDO)&lt;span style="letter-spacing: 2.75pt;"&gt; &lt;/span&gt;Mumbai&lt;span style="letter-spacing: .05pt;"&gt; &lt;/span&gt;for &lt;strong&gt;Rashtriya Shiksha Samman Award&lt;/strong&gt;&lt;span style="letter-spacing: .05pt;"&gt; &lt;/span&gt;on&lt;span style="letter-spacing: -.05pt;"&gt; &lt;/span&gt;27th Feb, 2019 in&lt;span style="letter-spacing: -.15pt;"&gt; &lt;/span&gt;Mumbai.&lt;/span&gt;&lt;/p&gt;
&lt;p class="MsoListParagraph" style="text-indent: -21.3pt; line-height: 150%; mso-list: l2 level2 lfo1; margin: 0cm 0cm .0001pt 21.3pt;"&gt;&lt;!-- [if !supportLists]--&gt;&lt;span lang="EN-US" style="font-family: Wingdings; mso-fareast-font-family: Wingdings; mso-bidi-font-family: Wingdings;"&gt;&lt;span style="mso-list: Ignore;"&gt;&amp;Oslash;&lt;span style="font: 7.0pt 'Times New Roman';"&gt;&amp;nbsp; &lt;/span&gt;&lt;/span&gt;&lt;/span&gt;&lt;!--[endif]--&gt;&lt;span lang="EN-US"&gt;Awarded by Institute of Self Reliance, Certificate of Excellence &lt;strong&gt;&amp;ldquo;Bharat Vikas Award&amp;rdquo;&lt;/strong&gt; for loyalty,&lt;span style="letter-spacing: .05pt;"&gt; &lt;/span&gt;Diligence &amp;amp; Outstanding Performance in the field of Fuzzy and Cloud Computing on the occasion of&lt;span style="letter-spacing: .05pt;"&gt; &lt;/span&gt;National&lt;span style="letter-spacing: -.1pt;"&gt; &lt;/span&gt;Seminar&lt;span style="letter-spacing: -.1pt;"&gt; &lt;/span&gt;&amp;ldquo;Intellectuals&amp;rsquo;&lt;span style="letter-spacing: -.1pt;"&gt; &lt;/span&gt;Social&lt;span style="letter-spacing: -.05pt;"&gt; &lt;/span&gt;Responsibility&amp;rdquo;&lt;span style="letter-spacing: -.1pt;"&gt; &lt;/span&gt;on&lt;span style="letter-spacing: -.1pt;"&gt; &lt;/span&gt;1st&lt;span style="letter-spacing: -.05pt;"&gt; &lt;/span&gt;December,&lt;span style="letter-spacing: -.25pt;"&gt; &lt;/span&gt;2018&lt;span style="letter-spacing: -.15pt;"&gt; &lt;/span&gt;at&lt;span style="letter-spacing: -.2pt;"&gt; &lt;/span&gt;Bhubaneswar,&lt;span style="letter-spacing: -.1pt;"&gt; &lt;/span&gt;Odisha.&lt;/span&gt;&lt;/p&gt;</t>
  </si>
  <si>
    <t>	MATLAB, SPSS, R-Language, Latex, C, C++, MATH TYPE</t>
  </si>
  <si>
    <t>20-Feb-26 01:04 PM</t>
  </si>
  <si>
    <t>Anil Gangadhar  Aralikar</t>
  </si>
  <si>
    <t>anilaralikar@gmail.com</t>
  </si>
  <si>
    <t>05-Apr-1990</t>
  </si>
  <si>
    <t>Gangadhar Aralikar</t>
  </si>
  <si>
    <t xml:space="preserve">Swami Samarth Colony, Room No. 15, Survey No. 40/2, Sonavane Vasti, Tathawade, Pune  </t>
  </si>
  <si>
    <t xml:space="preserve">Jawahar Navodaya Vidyalaya </t>
  </si>
  <si>
    <t xml:space="preserve">CBSE , Nanded, Maharashtra </t>
  </si>
  <si>
    <t xml:space="preserve">Marathi, English , Science , Mathematics </t>
  </si>
  <si>
    <t>CBSE, Nanded , Maharashtra</t>
  </si>
  <si>
    <t>Physics,Chemistry, Biology</t>
  </si>
  <si>
    <t>Diploma in Data Science and Programming</t>
  </si>
  <si>
    <t>Machn\</t>
  </si>
  <si>
    <t xml:space="preserve"> Pune University </t>
  </si>
  <si>
    <t xml:space="preserve">Fergusson College, Pune , Maharashtra </t>
  </si>
  <si>
    <t>Economics, Industrial mathematics</t>
  </si>
  <si>
    <t xml:space="preserve">Fergusson College Pune , Maharashtra </t>
  </si>
  <si>
    <t xml:space="preserve">Economics </t>
  </si>
  <si>
    <t>MBA in Finance</t>
  </si>
  <si>
    <t>&lt;p&gt;Foundational Level in Data Science and Programming, IIT Madras , CGPA - 6.5&lt;/p&gt;</t>
  </si>
  <si>
    <t>PowerBI, Tableau Public, Python, Stata, R, anylogistix,System Commands on Linux</t>
  </si>
  <si>
    <t>20-Feb-26 01:11 PM</t>
  </si>
  <si>
    <t>Omkar Devidas Wamane</t>
  </si>
  <si>
    <t>wamaneomkar.2709@gmail.com</t>
  </si>
  <si>
    <t>27-Sep-1999</t>
  </si>
  <si>
    <t>Devidas Shankar Wamane</t>
  </si>
  <si>
    <t>C-1204, Cozy Homes, Awhalwadi Road, Wagholi, Pune 412207</t>
  </si>
  <si>
    <t>Late. R. K. Patil Autade Vidyalaya Malewadi</t>
  </si>
  <si>
    <t>Maharashtra State Board of Secondary and Higher Secondary Education (MSBSHSE)</t>
  </si>
  <si>
    <t>Marathi,Hindi,Social Sciecne,Mathematics,Science,ICT</t>
  </si>
  <si>
    <t>Diplama In Civil Engineering</t>
  </si>
  <si>
    <t>Ashok Institute of Engineering Technology and Polytechnic,Ashoknagar</t>
  </si>
  <si>
    <t>Imperial College of Engineering and Research Wagholi, Pune</t>
  </si>
  <si>
    <t>Auto CAD,MS OFICE</t>
  </si>
  <si>
    <t>20-Feb-26 01:22 PM</t>
  </si>
  <si>
    <t>Ateka Nulwala</t>
  </si>
  <si>
    <t>atekanulwala@gmail.com</t>
  </si>
  <si>
    <t>02-Jul-1998</t>
  </si>
  <si>
    <t>English, Hindi, Gujarati,Marathi,Urdu</t>
  </si>
  <si>
    <t>Murtuza Travadi</t>
  </si>
  <si>
    <t>G - 201, HUBTOWN COUNTRYWOODS, Near MSB School, Tilekar Nagar, Kondhwa Budruk</t>
  </si>
  <si>
    <t>New Horizon Public School</t>
  </si>
  <si>
    <t>CBSE Board, Navi Mumbai, Maharashtra</t>
  </si>
  <si>
    <t>English, Mathematics, Science, Social Science,Hindi</t>
  </si>
  <si>
    <t>Physics, Chemistry, Mathematics</t>
  </si>
  <si>
    <t>Amity University</t>
  </si>
  <si>
    <t>Amity School of Architecture &amp; Planning, Gwalior, Madhya Pradesh</t>
  </si>
  <si>
    <t>Architectural Design, Building Construction, Structures, Environmental Studies, Urban Design, Professional Practice,Architectural Thesis</t>
  </si>
  <si>
    <t>Urban Planning Theory, Regional Planning, Urban Infrastructure Planning, Environmental Planning, Housing &amp; Community Planning, Urban Governance, GIS Applications, Research Methodology,URP Thesis</t>
  </si>
  <si>
    <t>Urban and Regional Planning</t>
  </si>
  <si>
    <t>SVKM’s Narsee Monjee Institute of Management Studies (NMIMS)</t>
  </si>
  <si>
    <t>NMIMS, Mumbai, Maharashtra</t>
  </si>
  <si>
    <t>Strategic Management, Entrepreneurship, Marketing Management, Financial Management, Business Analytics, Operations Management,Business Management</t>
  </si>
  <si>
    <t>Urban Design</t>
  </si>
  <si>
    <t>School of Planning and Architecture (SPA), Bhopal</t>
  </si>
  <si>
    <t>&lt;p data-start="1841" data-end="2158"&gt;Completed an &lt;strong&gt;8-month comprehensive professional training in Building Information Modelling (BIM) for Architecture&lt;/strong&gt;, certified by the National Skill Development Corporation (NSDC) and Autodesk Training E</t>
  </si>
  <si>
    <t>&lt;p data-start="239" data-end="581"&gt;&amp;bull; Mentored the students who secured the &lt;strong data-start="253" data-end="273"&gt;Winning Position&lt;/strong&gt; in the &lt;strong&gt;INHAF Housing Studio Competition (Season IV, AY 2025&amp;ndash;26) &lt;/strong&gt;under the&lt;strong&gt; &lt;em data-start="348" data-end="377"&gt;Furniture &amp;amp; Interior Design&lt;/em&gt; category, guiding Team SAH GRIH Studio&lt;/strong&gt; at Vishwakarma University. The project focused on affordable and adaptable housing solutions rooted in site studies, SWOT analysis, and context-responsive design.&lt;/p&gt;</t>
  </si>
  <si>
    <t>AutoCAD, Revit (BIM), Navisworks, SketchUp, Enscape, Lumion, MS Office Suite, Basic ArcGIS, BIM Documentation &amp; Coordination,Canva</t>
  </si>
  <si>
    <t>20-Feb-26 01:35 PM</t>
  </si>
  <si>
    <t>Ishaan Arora</t>
  </si>
  <si>
    <t>ishaanarora9@gmail.com</t>
  </si>
  <si>
    <t>04-Dec-1997</t>
  </si>
  <si>
    <t>Sanjay Arora</t>
  </si>
  <si>
    <t>2/644, Shanteshwar Mandir Marg, Malviya Nagar, Jaipur, Rajasthan (302017)</t>
  </si>
  <si>
    <t xml:space="preserve">St. Anselm's Pink City Senior Secondary School </t>
  </si>
  <si>
    <t>CBSE, New Delhi</t>
  </si>
  <si>
    <t>English Communicative, Hindi Course B,Mathematics,Science,Social Science</t>
  </si>
  <si>
    <t>Commerce with Entrepreneurship</t>
  </si>
  <si>
    <t>University of Rajasthan, Jaipur</t>
  </si>
  <si>
    <t>St. Xavier's College, Jaipur, Rajasthan</t>
  </si>
  <si>
    <t>BA Honors in Economics with Public Administration</t>
  </si>
  <si>
    <t>BA Honors</t>
  </si>
  <si>
    <t>Jamia Millia Islamia University, New Delhi</t>
  </si>
  <si>
    <t>MA in Public Administration</t>
  </si>
  <si>
    <t>Public Administration</t>
  </si>
  <si>
    <t>Political Science/Public Administration</t>
  </si>
  <si>
    <t>Malaviya National Institute of Technology Jaipur</t>
  </si>
  <si>
    <t>&lt;p&gt;I have qualified UGC National Eligibility Test (NET)-Junior Research Fellowship (JRF) Examination in Public Adminsitration in the December 2021 and June 2022 merged cycles. This examination is conducted by National Testing Agency for the recruitment to</t>
  </si>
  <si>
    <t>&lt;p class="MsoNormal" style="text-align: justify; line-height: 150%;"&gt;&lt;strong&gt;Awards (International and National):&lt;/strong&gt;&lt;/p&gt;
&lt;p class="MsoNormal" style="text-align: justify; line-height: 150%;"&gt;&lt;strong&gt;&amp;nbsp;&lt;/strong&gt;&lt;/p&gt;
&lt;p class="MsoListParagraph" style="margin-left: .5in; text-align: justify; text-indent: -.25in; line-height: 150%; mso-list: l0 level1 lfo1;"&gt;&lt;!-- [if !supportLists]--&gt;&lt;span style="mso-list: Ignore;"&gt;1.&lt;span style="font: 7.0pt 'Times New Roman';"&gt;&amp;nbsp;&amp;nbsp;&amp;nbsp;&amp;nbsp;&amp;nbsp; &lt;/span&gt;&lt;/span&gt;&lt;!--[endif]--&gt;Recipient of &lt;strong&gt;Young Researcher of the Year Award&lt;/strong&gt; under the aegis of Dr. S. Radhakrishnan Excellence Awards 2025 bestowed upon by the Edumatrix Foundation (Registered under Government of India).&lt;/p&gt;
&lt;p class="MsoListParagraph" style="margin-left: .5in; text-align: justify; text-indent: -.25in; line-height: 150%; mso-list: l0 level1 lfo1;"&gt;&lt;!-- [if !supportLists]--&gt;&lt;span style="mso-list: Ignore;"&gt;2.&lt;span style="font: 7.0pt 'Times New Roman';"&gt;&amp;nbsp;&amp;nbsp;&amp;nbsp;&amp;nbsp;&amp;nbsp; &lt;/span&gt;&lt;/span&gt;&lt;!--[endif]--&gt;Recipient of the &lt;strong&gt;Prestigious Academic Excellence &amp;amp; Innovative Research Award&lt;/strong&gt; at the Geeta Vibhushan Awards 2025 held on 5&lt;sup&gt;th&lt;/sup&gt; September 2025, organized by Smt. Geeta Maa Foundation (Education &amp;amp; Healthcare Trust), Registered under Section 26(a) of the B.T. Act &amp;amp; ISO 9001:2015 Certified Organization, MSME Reg. Number: UDYAM-BR-38-0045915, DARPAN ID: BR/2025/0670753, Approved NIELIT Facilitation Centre (DLC10000028), New Delhi - Government of India.&lt;/p&gt;
&lt;p class="MsoListParagraph" style="margin-left: .5in; text-align: justify; text-indent: -.25in; line-height: 150%; mso-list: l0 level1 lfo1;"&gt;&lt;!-- [if !supportLists]--&gt;&lt;span style="mso-list: Ignore;"&gt;3.&lt;span style="font: 7.0pt 'Times New Roman';"&gt;&amp;nbsp;&amp;nbsp;&amp;nbsp;&amp;nbsp;&amp;nbsp; &lt;/span&gt;&lt;/span&gt;&lt;!--[endif]--&gt;Recipient of the &lt;strong&gt;International New (Emerging) Scholar of Social Sciences (Public Administration) Award&lt;/strong&gt; bestowed upon by the International Institute of Justice and Police Sciences (IIJPS)- an academic institution and independent think tank under the Appa Education and Research Foundation (AERF)&amp;mdash;a registered non-profit under the Government of India (NITI Aayog Darpan ID: KA/2025/0610445; MCA Reg. No: 165152; MSME UDYAM-KR-03-0464390).&lt;/p&gt;
&lt;p class="MsoListParagraph" style="margin-left: .5in; text-align: justify; text-indent: -.25in; line-height: 150%; mso-list: l0 level1 lfo1;"&gt;&lt;!-- [if !supportLists]--&gt;&lt;span style="mso-list: Ignore;"&gt;4.&lt;span style="font: 7.0pt 'Times New Roman';"&gt;&amp;nbsp;&amp;nbsp;&amp;nbsp;&amp;nbsp;&amp;nbsp; &lt;/span&gt;&lt;/span&gt;&lt;!--[endif]--&gt;Secured an &lt;strong&gt;All India Rank 3 (Third) in the National Research Paper Writing Competition 2025&lt;/strong&gt; based on theme &amp;ldquo;Socio-Economic Development in India since Independence: A Journey of Transformation&amp;rdquo; conducted by the Department of Economics and Internal Quality Assurance Cell (IQAC), Shri Vyankatesh Arts, Commerce and Science College, Deulgaon Raja, Dist. Baldhana, Maharashtra.&lt;/p&gt;
&lt;p class="MsoListParagraph" style="margin-left: .5in; text-align: justify; text-indent: -.25in; line-height: 150%; mso-list: l0 level1 lfo1;"&gt;&lt;!-- [if !supportLists]--&gt;&lt;span style="mso-list: Ignore;"&gt;5.&lt;span style="font: 7.0pt 'Times New Roman';"&gt;&amp;nbsp;&amp;nbsp;&amp;nbsp;&amp;nbsp;&amp;nbsp; &lt;/span&gt;&lt;/span&gt;&lt;!--[endif]--&gt;Recipient of &lt;strong&gt;Byju&amp;rsquo;s Achievers Award&lt;/strong&gt; for outstanding performance in the NTA UGC NET Examination (Merged Cycles of December 2021 and June 2022).&lt;/p&gt;
&lt;p class="MsoListParagraph" style="margin-left: .5in; text-align: justify; text-indent: -.25in; line-height: 150%; mso-list: l0 level1 lfo1;"&gt;&lt;!-- [if !supportLists]--&gt;&lt;span style="mso-list: Ignore;"&gt;6.&lt;span style="font: 7.0pt 'Times New Roman';"&gt;&amp;nbsp;&amp;nbsp;&amp;nbsp;&amp;nbsp;&amp;nbsp; &lt;/span&gt;&lt;/span&gt;&lt;!--[endif]--&gt;Recipient of &lt;strong&gt;Award of Excellence for Regularity and Maximum Attendance&lt;/strong&gt; during the academic session 2018-19 bestowed upon by St. Xavier&amp;rsquo;s College, Jaipur.&lt;/p&gt;
&lt;p class="MsoListParagraph" style="text-align: justify; text-indent: -.25in; line-height: 150%; mso-list: l0 level1 lfo1; tab-stops: 21.35pt; margin: 0in 22.5pt .0001pt .5in;"&gt;&lt;!-- [if !supportLists]--&gt;&lt;span style="mso-list: Ignore;"&gt;7.&lt;span style="font: 7.0pt 'Times New Roman';"&gt;&amp;nbsp;&amp;nbsp;&amp;nbsp;&amp;nbsp;&amp;nbsp; &lt;/span&gt;&lt;/span&gt;&lt;!--[endif]--&gt;&lt;span style="letter-spacing: -.05pt;"&gt;Recipient of &lt;strong&gt;Student Achievers Award&lt;/strong&gt; for &lt;/span&gt;securing 91% in Class XII Board Exams from Dainik Bhaskar Group &lt;span style="letter-spacing: -2.35pt;"&gt;&lt;span style="mso-spacerun: yes;"&gt;&amp;nbsp;&lt;/span&gt;&lt;/span&gt;in&lt;span style="letter-spacing: .55pt;"&gt; &lt;/span&gt;collaboration&lt;span style="letter-spacing: .45pt;"&gt; &lt;/span&gt;with&lt;span style="letter-spacing: .6pt;"&gt; &lt;/span&gt;Resonance.&lt;/p&gt;
&lt;h1 style="margin-left: 47.0pt; text-align: justify; text-indent: -47.0pt; mso-text-indent-alt: -.25in; line-height: 150%; mso-list: l0 level1 lfo2;"&gt;&lt;!-- [if !supportLists]--&gt;&lt;span style="font-size: 11.0pt; line-height: 150%; text-decoration: none; text-underline: none;"&gt;&lt;span style="mso-list: Ignore;"&gt;&lt;span style="font: 7.0pt 'Times New Roman';"&gt;&amp;nbsp;&amp;nbsp;&amp;nbsp;&amp;nbsp;&amp;nbsp;&amp;nbsp;&amp;nbsp;&amp;nbsp;&amp;nbsp;&amp;nbsp;&amp;nbsp;&amp;nbsp;&amp;nbsp;&amp;nbsp; &lt;/span&gt;I.&lt;span style="font: 7.0pt 'Times New Roman';"&gt;&amp;nbsp;&amp;nbsp;&amp;nbsp;&amp;nbsp;&amp;nbsp;&amp;nbsp;&amp;nbsp;&amp;nbsp;&amp;nbsp;&amp;nbsp;&amp;nbsp; &lt;/span&gt;&lt;/span&gt;&lt;/span&gt;&lt;!--[endif]--&gt;&lt;span style="font-size: 11.0pt; line-height: 150%; letter-spacing: -.05pt; text-decoration: none; text-underline: none;"&gt;Scholastic &lt;/span&gt;&lt;span style="font-size: 11.0pt; line-height: 150%; text-decoration: none; text-underline: none;"&gt;Achievements:&lt;/span&gt;&lt;/h1&gt;
&lt;h1 style="text-align: justify; line-height: 150%;"&gt;&lt;span style="font-size: 11.0pt; line-height: 150%; text-decoration: none; text-underline: none;"&gt;&amp;nbsp;&lt;/span&gt;&lt;/h1&gt;
&lt;p class="MsoListParagraph" style="text-align: justify; text-indent: 0in; line-height: 150%; mso-list: l1 level1 lfo1; tab-stops: 21.35pt; margin: 0in 28.4pt .0001pt 11.0pt;"&gt;&lt;!-- [if !supportLists]--&gt;&lt;strong&gt;&lt;span style="font-size: 10.0pt; line-height: 150%;"&gt;&lt;span style="mso-list: Ignore;"&gt;1.&lt;span style="font: 7.0pt 'Times New Roman';"&gt;&amp;nbsp; &lt;/span&gt;&lt;/span&gt;&lt;/span&gt;&lt;/strong&gt;&lt;!--[endif]--&gt;&lt;span style="letter-spacing: -.05pt;"&gt;Participated&lt;/span&gt;&lt;span style="letter-spacing: -.15pt;"&gt; &lt;/span&gt;&lt;span style="letter-spacing: -.05pt;"&gt;and cleared&lt;/span&gt;&lt;span style="letter-spacing: -.35pt;"&gt; &lt;/span&gt;&lt;span style="letter-spacing: -.05pt;"&gt;the&lt;/span&gt;&lt;span style="letter-spacing: -.75pt;"&gt; &lt;/span&gt;International&lt;span style="letter-spacing: -.2pt;"&gt; &lt;/span&gt;English&lt;span style="letter-spacing: .45pt;"&gt; &lt;/span&gt;Olympiad&lt;span style="letter-spacing: -.3pt;"&gt; &lt;/span&gt;organized&lt;span style="letter-spacing: -.05pt;"&gt; &lt;/span&gt;by&lt;span style="letter-spacing: -.85pt;"&gt; &lt;/span&gt;the&lt;span style="letter-spacing: -.25pt;"&gt; &lt;/span&gt;Science&lt;span style="letter-spacing: -.2pt;"&gt; &lt;/span&gt;Olympiad&lt;span style="letter-spacing: -.3pt;"&gt; &lt;/span&gt;Foundation&lt;span style="letter-spacing: .2pt;"&gt; &lt;/span&gt;in&lt;span style="letter-spacing: -2.35pt;"&gt; &lt;/span&gt;collaboration&lt;span style="letter-spacing: .15pt;"&gt; &lt;/span&gt;with&lt;span style="letter-spacing: .35pt;"&gt; &lt;/span&gt;the&lt;span style="letter-spacing: -.25pt;"&gt; &lt;/span&gt;British&lt;span style="letter-spacing: .6pt;"&gt; &lt;/span&gt;Council.&lt;/p&gt;
&lt;p class="MsoListParagraph" style="text-align: justify; text-indent: 0in; line-height: 150%; mso-list: l1 level1 lfo1; tab-stops: 21.35pt; margin: 0in 37.75pt .0001pt 11.0pt;"&gt;&lt;!-- [if !supportLists]--&gt;&lt;strong&gt;&lt;span style="font-size: 10.0pt; line-height: 150%;"&gt;&lt;span style="mso-list: Ignore;"&gt;2.&lt;span style="font: 7.0pt 'Times New Roman';"&gt;&amp;nbsp; &lt;/span&gt;&lt;/span&gt;&lt;/span&gt;&lt;/strong&gt;&lt;!--[endif]--&gt;&lt;span style="letter-spacing: -.05pt;"&gt;Participated and&lt;/span&gt;&lt;span style="letter-spacing: -.35pt;"&gt; &lt;/span&gt;&lt;span style="letter-spacing: -.05pt;"&gt;Cleared&lt;/span&gt;&lt;span style="letter-spacing: -.35pt;"&gt; &lt;/span&gt;the&lt;span style="letter-spacing: -.2pt;"&gt; &lt;/span&gt;Green&lt;span style="letter-spacing: .4pt;"&gt; &lt;/span&gt;Olympiad&lt;span style="letter-spacing: -.1pt;"&gt; &lt;/span&gt;conducted&lt;span style="letter-spacing: .2pt;"&gt; &lt;/span&gt;by&lt;span style="letter-spacing: -.6pt;"&gt; &lt;/span&gt;TERI&lt;span style="letter-spacing: .15pt;"&gt; &lt;/span&gt;and&lt;span style="letter-spacing: .15pt;"&gt; &lt;/span&gt;Ministry&lt;span style="letter-spacing: -.8pt;"&gt; &lt;/span&gt;of&lt;span style="letter-spacing: -.35pt;"&gt; &lt;/span&gt;Environment and&lt;span style="letter-spacing: -.3pt;"&gt; &lt;/span&gt;Forests,&lt;span style="letter-spacing: -2.35pt;"&gt; &lt;/span&gt;Govt.&lt;span style="letter-spacing: .45pt;"&gt; &lt;/span&gt;of&lt;span style="letter-spacing: -.35pt;"&gt; &lt;/span&gt;India.&lt;/p&gt;
&lt;p class="MsoListParagraph" style="text-align: justify; text-indent: 0in; line-height: 150%; mso-list: l1 level1 lfo1; tab-stops: 21.15pt; margin: 0in 24.0pt .0001pt 11.0pt;"&gt;&lt;!-- [if !supportLists]--&gt;&lt;strong&gt;&lt;span style="font-size: 10.0pt; line-height: 150%;"&gt;&lt;span style="mso-list: Ignore;"&gt;3.&lt;span style="font: 7.0pt 'Times New Roman';"&gt;&amp;nbsp; &lt;/span&gt;&lt;/span&gt;&lt;/span&gt;&lt;/strong&gt;&lt;!--[endif]--&gt;Completed the Global Certification Programme on Climate Change from ICCE, Bombay- a cause supported by&lt;span style="letter-spacing: -2.35pt;"&gt; &lt;/span&gt;the&lt;span style="letter-spacing: -.1pt;"&gt; &lt;/span&gt;United&lt;span style="letter-spacing: .15pt;"&gt; &lt;/span&gt;Nations.&lt;/p&gt;
&lt;p class="MsoListParagraph" style="text-align: justify; text-indent: 0in; line-height: 150%; mso-list: l1 level1 lfo1; tab-stops: 21.35pt; margin: 0in 43.75pt .0001pt 11.0pt;"&gt;&lt;!-- [if !supportLists]--&gt;&lt;strong&gt;&lt;span style="font-size: 10.0pt; line-height: 150%;"&gt;&lt;span style="mso-list: Ignore;"&gt;4.&lt;span style="font: 7.0pt 'Times New Roman';"&gt;&amp;nbsp; &lt;/span&gt;&lt;/span&gt;&lt;/span&gt;&lt;/strong&gt;&lt;!--[endif]--&gt;&lt;span style="letter-spacing: -.05pt;"&gt;Recipient&lt;/span&gt; &lt;span style="letter-spacing: -.05pt;"&gt;of&lt;/span&gt;&lt;span style="letter-spacing: -.35pt;"&gt; &lt;/span&gt;&lt;span style="letter-spacing: -.05pt;"&gt;Meritorious&lt;/span&gt;&lt;span style="letter-spacing: .1pt;"&gt; &lt;/span&gt;&lt;span style="letter-spacing: -.05pt;"&gt;Scholarship&lt;/span&gt;&lt;span style="letter-spacing: -.3pt;"&gt; &lt;/span&gt;for&lt;span style="letter-spacing: .6pt;"&gt; &lt;/span&gt;being&lt;span style="letter-spacing: -.35pt;"&gt; &lt;/span&gt;a&lt;span style="letter-spacing: -.3pt;"&gt; &lt;/span&gt;Position/Rank&lt;span style="letter-spacing: -.05pt;"&gt; &lt;/span&gt;Holder&lt;span style="letter-spacing: .35pt;"&gt; &lt;/span&gt;in&lt;span style="letter-spacing: -.35pt;"&gt; &lt;/span&gt;the University&lt;span style="letter-spacing: -.8pt;"&gt; &lt;/span&gt;of&lt;span style="letter-spacing: -.35pt;"&gt; &lt;/span&gt;Jamia Millia&lt;span style="letter-spacing: -.25pt;"&gt; &lt;/span&gt;Islamia,&lt;span style="letter-spacing: -2.35pt;"&gt; &lt;/span&gt;New&lt;span style="letter-spacing: -.4pt;"&gt; &lt;/span&gt;Delhi.&lt;/p&gt;
&lt;p class="MsoListParagraph" style="text-align: justify; text-indent: 0in; line-height: 150%; mso-list: l1 level1 lfo1; tab-stops: 21.15pt; margin: 0in 25.55pt .0001pt 11.0pt;"&gt;&lt;!-- [if !supportLists]--&gt;&lt;strong&gt;&lt;span style="font-size: 10.0pt; line-height: 150%;"&gt;&lt;span style="mso-list: Ignore;"&gt;5.&lt;span style="font: 7.0pt 'Times New Roman';"&gt;&amp;nbsp; &lt;/span&gt;&lt;/span&gt;&lt;/span&gt;&lt;/strong&gt;&lt;!--[endif]--&gt;Coordinated and managed many national level events organized by the Department of Economics, St. Xavier&amp;rsquo;s&lt;span style="letter-spacing: -2.35pt;"&gt; &lt;/span&gt;College,&lt;span style="letter-spacing: .45pt;"&gt; &lt;/span&gt;Jaipur.&lt;/p&gt;
&lt;p class="MsoListParagraph" style="margin-top: 0in; text-align: justify; line-height: 150%; mso-list: l1 level1 lfo1; tab-stops: 21.35pt;"&gt;&lt;!-- [if !supportLists]--&gt;&lt;strong&gt;&lt;span style="font-size: 10.0pt; line-height: 150%;"&gt;&lt;span style="mso-list: Ignore;"&gt;6.&lt;span style="font: 7.0pt 'Times New Roman';"&gt;&amp;nbsp; &lt;/span&gt;&lt;/span&gt;&lt;/span&gt;&lt;/strong&gt;&lt;!--[endif]--&gt;Held&lt;span style="letter-spacing: -.3pt;"&gt; &lt;/span&gt;First&lt;span style="letter-spacing: -.25pt;"&gt; &lt;/span&gt;Position&lt;span style="letter-spacing: -.25pt;"&gt; &lt;/span&gt;in&lt;span style="letter-spacing: .1pt;"&gt; &lt;/span&gt;Academic&lt;span style="letter-spacing: -.4pt;"&gt; &lt;/span&gt;Session&lt;span style="letter-spacing: .2pt;"&gt; &lt;/span&gt;2014-15.&lt;/p&gt;
&lt;p class="MsoNormal" style="text-align: justify; line-height: 150%; tab-stops: 21.35pt;"&gt;&amp;nbsp;&lt;/p&gt;
&lt;p class="MsoListParagraph" style="margin-left: 47.0pt; text-align: justify; text-indent: -47.0pt; mso-text-indent-alt: -.25in; line-height: 150%; mso-list: l0 level1 lfo2; tab-stops: 21.35pt;"&gt;&lt;!-- [if !supportLists]--&gt;&lt;strong&gt;&lt;span style="mso-list: Ignore;"&gt;&lt;span style="font: 7.0pt 'Times New Roman';"&gt;&amp;nbsp;&amp;nbsp;&amp;nbsp;&amp;nbsp;&amp;nbsp;&amp;nbsp;&amp;nbsp;&amp;nbsp;&amp;nbsp;&amp;nbsp;&amp;nbsp; &lt;/span&gt;II.&lt;span style="font: 7.0pt 'Times New Roman';"&gt;&amp;nbsp;&amp;nbsp;&amp;nbsp;&amp;nbsp;&amp;nbsp;&amp;nbsp;&amp;nbsp;&amp;nbsp;&amp;nbsp;&amp;nbsp;&amp;nbsp; &lt;/span&gt;&lt;/span&gt;&lt;/strong&gt;&lt;!--[endif]--&gt;&lt;strong&gt;Co-Scholastic Accomplishments&lt;/strong&gt;&lt;/p&gt;
&lt;p class="MsoNormal" style="text-align: justify; line-height: 150%; tab-stops: 21.35pt;"&gt;&amp;nbsp;&lt;/p&gt;
&lt;p class="MsoListParagraph" style="margin-left: .5in; text-align: justify; text-indent: -.25in; line-height: 150%; mso-list: l2 level1 lfo3; tab-stops: 21.35pt;"&gt;&lt;!-- [if !supportLists]--&gt;&lt;span style="mso-list: Ignore;"&gt;1.&lt;span style="font: 7.0pt 'Times New Roman';"&gt;&amp;nbsp;&amp;nbsp;&amp;nbsp;&amp;nbsp;&amp;nbsp; &lt;/span&gt;&lt;/span&gt;&lt;!--[endif]--&gt;Secured Second Position (Runner Up) in the Essay Writing Competition organized by the Women&amp;rsquo;s Cell, Malaviya National Institute of Technology, Jaipur.&lt;/p&gt;
&lt;p class="MsoListParagraph" style="margin-left: .5in; text-align: justify; text-indent: -.25in; line-height: 150%; mso-list: l2 level1 lfo3; tab-stops: 21.35pt;"&gt;&lt;!-- [if !supportLists]--&gt;&lt;span style="mso-list: Ignore;"&gt;2.&lt;span style="font: 7.0pt 'Times New Roman';"&gt;&amp;nbsp;&amp;nbsp;&amp;nbsp;&amp;nbsp;&amp;nbsp; &lt;/span&gt;&lt;/span&gt;&lt;!--[endif]--&gt;Secured First Position in the Debate Competition organized under the aegis of the Vigilance Awareness Week&lt;span style="mso-spacerun: yes;"&gt;&amp;nbsp; &lt;/span&gt;2025 observed by MNIT Jaipur from 27&lt;sup&gt;th&lt;/sup&gt; November 2025 to 2&lt;sup&gt;nd&lt;/sup&gt; November, 2025.&lt;/p&gt;
&lt;p class="MsoListParagraph" style="margin-left: .5in; text-align: justify; text-indent: -.25in; line-height: 150%; mso-list: l2 level1 lfo3; tab-stops: 21.35pt;"&gt;&lt;!-- [if !supportLists]--&gt;&lt;span style="mso-list: Ignore;"&gt;3.&lt;span style="font: 7.0pt 'Times New Roman';"&gt;&amp;nbsp;&amp;nbsp;&amp;nbsp;&amp;nbsp;&amp;nbsp; &lt;/span&gt;&lt;/span&gt;&lt;!--[endif]--&gt;Secured First Position in the Quiz Competition organized under the aegis of the Vigilance Awareness Week 2025 observed by MNIT Jaipur from 27&lt;sup&gt;th&lt;/sup&gt; November to 2&lt;sup&gt;nd&lt;/sup&gt; November, 2025.&lt;span style="mso-spacerun: yes;"&gt;&amp;nbsp; &lt;/span&gt;&lt;/p&gt;
&lt;p class="MsoListParagraph" style="margin-left: .5in; text-align: justify; text-indent: -.25in; line-height: 150%; mso-list: l2 level1 lfo3; tab-stops: 21.35pt;"&gt;&lt;!-- [if !supportLists]--&gt;&lt;strong&gt;&lt;span style="mso-list: Ignore;"&gt;4.&lt;span style="font: 7.0pt 'Times New Roman';"&gt;&amp;nbsp;&amp;nbsp;&amp;nbsp;&amp;nbsp;&amp;nbsp; &lt;/span&gt;&lt;/span&gt;&lt;/strong&gt;&lt;!--[endif]--&gt;Secured First Position in the Hindi Technical and Written Competition organized under the aegis of the Hindi Week, 2025 observed by MNIT Jaipur.&lt;/p&gt;
&lt;p class="MsoListParagraph" style="margin-left: .5in; text-align: justify; text-indent: -.25in; line-height: 150%; mso-list: l2 level1 lfo3; tab-stops: 21.35pt;"&gt;&lt;!-- [if !supportLists]--&gt;&lt;strong&gt;&lt;span style="mso-list: Ignore;"&gt;5.&lt;span style="font: 7.0pt 'Times New Roman';"&gt;&amp;nbsp;&amp;nbsp;&amp;nbsp;&amp;nbsp;&amp;nbsp; &lt;/span&gt;&lt;/span&gt;&lt;/strong&gt;&lt;!--[endif]--&gt;Secured First Position in the Hindi Essay Writing Competition organized under the aegis of the Hindi Week, 2025 observed by MNIT Jaipur.&lt;/p&gt;
&lt;p class="MsoListParagraph" style="margin-left: .5in; text-align: justify; text-indent: -.25in; line-height: 150%; mso-list: l2 level1 lfo3; tab-stops: 21.35pt;"&gt;&lt;!-- [if !supportLists]--&gt;&lt;strong&gt;&lt;span style="mso-list: Ignore;"&gt;6.&lt;span style="font: 7.0pt 'Times New Roman';"&gt;&amp;nbsp;&amp;nbsp;&amp;nbsp;&amp;nbsp;&amp;nbsp; &lt;/span&gt;&lt;/span&gt;&lt;/strong&gt;&lt;!--[endif]--&gt;Secured First Position in the Hindi Debate Competition organized under the aegis of the Hindi Week, 2025observed by MNIT Jaipur.&lt;span style="mso-spacerun: yes;"&gt;&amp;nbsp; &lt;/span&gt;&lt;/p&gt;
&lt;p class="MsoListParagraph" style="margin-left: .5in; text-align: justify; text-indent: -.25in; line-height: 150%; mso-list: l2 level1 lfo3; tab-stops: 21.35pt;"&gt;&lt;!-- [if !supportLists]--&gt;&lt;strong&gt;&lt;span style="mso-list: Ignore;"&gt;7.&lt;span style="font: 7.0pt 'Times New Roman';"&gt;&amp;nbsp;&amp;nbsp;&amp;nbsp;&amp;nbsp;&amp;nbsp; &lt;/span&gt;&lt;/span&gt;&lt;/strong&gt;&lt;!--[endif]--&gt;Secured First Position in the Constitution Day Quiz organized by Quiz Club, MNIT Jaipur.&lt;/p&gt;
&lt;p class="MsoListParagraph" style="margin-left: .5in; text-align: justify; text-indent: -.25in; line-height: 150%; mso-list: l2 level1 lfo3; tab-stops: 21.35pt;"&gt;&lt;!-- [if !supportLists]--&gt;&lt;strong&gt;&lt;span style="mso-list: Ignore;"&gt;8.&lt;span style="font: 7.0pt 'Times New Roman';"&gt;&amp;nbsp;&amp;nbsp;&amp;nbsp;&amp;nbsp;&amp;nbsp; &lt;/span&gt;&lt;/span&gt;&lt;/strong&gt;&lt;!--[endif]--&gt;Secured Second Position in the English Debate Competition organized under the aegis of Vigilance Awareness Week-2024 by MNIT Jaipur.&lt;/p&gt;
&lt;p class="MsoListParagraph" style="margin-left: .5in; text-align: justify; text-indent: -.25in; line-height: 150%; mso-list: l2 level1 lfo3; tab-stops: 21.35pt;"&gt;&lt;!-- [if !supportLists]--&gt;&lt;strong&gt;&lt;span style="mso-list: Ignore;"&gt;9.&lt;span style="font: 7.0pt 'Times New Roman';"&gt;&amp;nbsp;&amp;nbsp;&amp;nbsp;&amp;nbsp;&amp;nbsp; &lt;/span&gt;&lt;/span&gt;&lt;/strong&gt;&lt;!--[endif]--&gt;Secured First Position in the Debate Competition organized under the aegis of Vigilance Awareness Week &amp;ndash; 2023 by MNIT Jaipur.&lt;/p&gt;
&lt;p class="MsoListParagraph" style="margin-left: .5in; text-align: justify; text-indent: -.25in; line-height: 150%; mso-list: l2 level1 lfo3; tab-stops: 21.35pt;"&gt;&lt;!-- [if !supportLists]--&gt;&lt;strong&gt;&lt;span style="mso-list: Ignore;"&gt;10.&lt;span style="font: 7.0pt 'Times New Roman';"&gt;&amp;nbsp; &lt;/span&gt;&lt;/span&gt;&lt;/strong&gt;&lt;!--[endif]--&gt;Secured First Position in the Debate Competition organized under the aegis of Vigilance Awareness Week &amp;ndash; 2022-2023 by MNIT Jaipur.&lt;/p&gt;
&lt;p class="MsoListParagraph" style="margin-left: .5in; text-align: justify; text-indent: -.25in; line-height: 150%; mso-list: l2 level1 lfo3; tab-stops: 21.35pt;"&gt;&lt;!-- [if !supportLists]--&gt;&lt;strong&gt;&lt;span style="mso-list: Ignore;"&gt;11.&lt;span style="font: 7.0pt 'Times New Roman';"&gt;&amp;nbsp; &lt;/span&gt;&lt;/span&gt;&lt;/strong&gt;&lt;!--[endif]--&gt;Secured Second Position in the Event Clashing Views organized by the Debate Club under the Annual Cultural Fest of MNIT Jaipur BLITZSCHLAG 2023.&lt;/p&gt;
&lt;p class="MsoListParagraph" style="margin-left: .5in; text-align: justify; text-indent: -.25in; line-height: 150%; mso-list: l2 level1 lfo3; tab-stops: 21.35pt;"&gt;&lt;!-- [if !supportLists]--&gt;&lt;strong&gt;&lt;span style="mso-list: Ignore;"&gt;12.&lt;span style="font: 7.0pt 'Times New Roman';"&gt;&amp;nbsp; &lt;/span&gt;&lt;/span&gt;&lt;/strong&gt;&lt;!--[endif]--&gt;Secured Second Position in the Poetry Recitation Competition organized under the aegis of Swachhata Pakhwada &amp;ndash; Swacchhata Hi Seva (SHS), 2023 by MNIT Jaipur.&lt;/p&gt;
&lt;p class="MsoListParagraph" style="margin-left: .5in; text-align: justify; text-indent: -.25in; line-height: 150%; mso-list: l2 level1 lfo3; tab-stops: 21.35pt;"&gt;&lt;!-- [if !supportLists]--&gt;&lt;strong&gt;&lt;span style="mso-list: Ignore;"&gt;13.&lt;span style="font: 7.0pt 'Times New Roman';"&gt;&amp;nbsp; &lt;/span&gt;&lt;/span&gt;&lt;/strong&gt;&lt;!--[endif]--&gt;Secured Second Position in the Hindi Question-Answer Competition organized under the aegis of Hindi Week &amp;ndash; 2024 by MNIT Jaipur.&lt;/p&gt;
&lt;p class="MsoListParagraph" style="margin-left: .5in; text-align: justify; text-indent: -.25in; line-height: 150%; mso-list: l2 level1 lfo3; tab-stops: 21.35pt;"&gt;&lt;!-- [if !supportLists]--&gt;&lt;strong&gt;&lt;span style="mso-list: Ignore;"&gt;14.&lt;span style="font: 7.0pt 'Times New Roman';"&gt;&amp;nbsp; &lt;/span&gt;&lt;/span&gt;&lt;/strong&gt;&lt;!--[endif]--&gt;Secured Second Position in the Hindi ExtemporeCompetition organized under the aegis of Hindi Week &amp;ndash; 2024 by MNIT Jaipur.&lt;/p&gt;
&lt;p class="MsoListParagraph" style="margin-left: .5in; text-align: justify; text-indent: -.25in; line-height: 150%; mso-list: l2 level1 lfo3; tab-stops: 21.35pt;"&gt;&lt;!-- [if !supportLists]--&gt;&lt;strong&gt;&lt;span style="mso-list: Ignore;"&gt;15.&lt;span style="font: 7.0pt 'Times New Roman';"&gt;&amp;nbsp; &lt;/span&gt;&lt;/span&gt;&lt;/strong&gt;&lt;!--[endif]--&gt;Secured Third Position in the Hindi&lt;span style="mso-spacerun: yes;"&gt;&amp;nbsp; &lt;/span&gt;Debate Competition organized under the aegis of Hindi Week &amp;ndash; 2024 by MNIT Jaipur.&lt;/p&gt;
&lt;p class="MsoListParagraph" style="margin-left: .5in; text-align: justify; text-indent: -.25in; line-height: 150%; mso-list: l2 level1 lfo3; tab-stops: 21.35pt;"&gt;&lt;!-- [if !supportLists]--&gt;&lt;strong&gt;&lt;span style="mso-list: Ignore;"&gt;16.&lt;span style="font: 7.0pt 'Times New Roman';"&gt;&amp;nbsp; &lt;/span&gt;&lt;/span&gt;&lt;/strong&gt;&lt;!--[endif]--&gt;Secured First Position in the Hindi Question-Answer Competition organized under the aegis of Hindi Week &amp;ndash; 2023 by MNIT Jaipur.&lt;/p&gt;
&lt;p class="MsoNormal" style="text-align: justify; line-height: 150%; tab-stops: 21.35pt;"&gt;&lt;strong&gt;&amp;nbsp;&lt;/strong&gt;&lt;/p&gt;</t>
  </si>
  <si>
    <t>20-Feb-26 01:42 PM</t>
  </si>
  <si>
    <t>Obulesh Chakrakolla</t>
  </si>
  <si>
    <t>obuleshckrakolla@gmail.com</t>
  </si>
  <si>
    <t>29-May-1999</t>
  </si>
  <si>
    <t>Telugu, Hindi</t>
  </si>
  <si>
    <t>Shyamson</t>
  </si>
  <si>
    <t>277/7b, Ganesh Nagar, 4th Class Employee Colony, Kurnool, 518002</t>
  </si>
  <si>
    <t>APSWREIS</t>
  </si>
  <si>
    <t>SSC AP</t>
  </si>
  <si>
    <t>Maths Science English</t>
  </si>
  <si>
    <t>Sri Gayatri Jr College</t>
  </si>
  <si>
    <t>Board of Intermediate Education</t>
  </si>
  <si>
    <t>School of Planning and Architecture Vijayawada</t>
  </si>
  <si>
    <t>Urban and Regional planning,GIS,Planning Theory, Planning techniques,Housing,Master Plan</t>
  </si>
  <si>
    <t>Infrastructure Planning, Environment Planning,Land Economics,Rural Plaanning, Disaster Management</t>
  </si>
  <si>
    <t>&lt;p&gt;ITPI Registered Town Planner&lt;/p&gt;
&lt;p&gt;AITP/2023/0206&lt;/p&gt;</t>
  </si>
  <si>
    <t>&lt;p&gt;Worked on Project proposal for Master Plans&lt;/p&gt;
&lt;p&gt;Worked on Bidar Town Master Plan in Karnataka&lt;/p&gt;
&lt;p&gt;Worked on Kurool Master Plan and Regional Plan for an extent 8400 Sq.Km&amp;nbsp;&lt;/p&gt;</t>
  </si>
  <si>
    <t>Gis,Autocad</t>
  </si>
  <si>
    <t>20-Feb-26 02:12 PM</t>
  </si>
  <si>
    <t>NUP-vacancy-012</t>
  </si>
  <si>
    <t>Urban Planning</t>
  </si>
  <si>
    <t>20-Feb-26 02:14 PM</t>
  </si>
  <si>
    <t>Dhaarna Singh Rathore</t>
  </si>
  <si>
    <t>dhaarna1@gmail.com</t>
  </si>
  <si>
    <t>09-Nov-1983</t>
  </si>
  <si>
    <t>English and Hindi</t>
  </si>
  <si>
    <t>Nayan R Gandhi</t>
  </si>
  <si>
    <t>104, D-3 , Tulip Building,Nyati Equitarial Phase 2, Bavdhan
Near Crystal Honda Showroom</t>
  </si>
  <si>
    <t>Central School, KV Surat</t>
  </si>
  <si>
    <t>Maths and Science</t>
  </si>
  <si>
    <t>Accountany, Business Studies</t>
  </si>
  <si>
    <t>Veer Narmad South Gujarat University, Surat, Gujarat</t>
  </si>
  <si>
    <t>SPB English Medium College of Commerce, Surat, Gujarat</t>
  </si>
  <si>
    <t>B. Com</t>
  </si>
  <si>
    <t>Accounting and Commerce</t>
  </si>
  <si>
    <t>M. Com</t>
  </si>
  <si>
    <t>Commerce and Accounting</t>
  </si>
  <si>
    <t>Institute of Chartered Accountants of India</t>
  </si>
  <si>
    <t>Accountany, Finance</t>
  </si>
  <si>
    <t>&lt;p&gt;1.&amp;nbsp;&lt;!-- [if !supportLists]--&gt;&lt;span lang="EN-US" style="font-size: 10.0pt; mso-bidi-font-size: 11.0pt; line-height: 115%; mso-bidi-font-family: Calibri; mso-bidi-theme-font: minor-latin;"&gt;AIMA Bizlab Certified trainer&lt;/span&gt;&lt;/p&gt;
&lt;p&gt;&lt;span style="fon</t>
  </si>
  <si>
    <t>&lt;p class="MsoNormal" style="text-align: justify;"&gt;&lt;strong style="mso-bidi-font-weight: normal;"&gt;&lt;span lang="EN-US" style="font-size: 10.0pt; mso-bidi-font-size: 11.0pt; line-height: 115%; mso-bidi-font-family: Calibri; mso-bidi-theme-font: minor-latin; color: black; mso-themecolor: text1;"&gt;P A T E N T&lt;/span&gt;&lt;/strong&gt;&lt;/p&gt;
&lt;p class="MsoListParagraphCxSpFirst" style="mso-add-space: auto; text-align: justify; text-indent: -18.0pt; mso-list: l2 level1 lfo2; margin: 0cm 0cm 0cm 18.0pt;"&gt;&lt;!-- [if !supportLists]--&gt;&lt;span style="font-size: 10.0pt; mso-bidi-font-size: 10.5pt; line-height: 115%; font-family: Symbol; mso-fareast-font-family: Symbol; mso-bidi-font-family: Symbol; color: black; mso-themecolor: text1; mso-ansi-language: EN-IN;"&gt;&lt;span style="mso-list: Ignore;"&gt;&amp;middot;&lt;span style="font: 7.0pt 'Times New Roman';"&gt;&amp;nbsp;&amp;nbsp;&amp;nbsp;&amp;nbsp;&amp;nbsp;&amp;nbsp; &lt;/span&gt;&lt;/span&gt;&lt;/span&gt;&lt;!--[endif]--&gt;&lt;span style="font-size: 10.0pt; mso-bidi-font-size: 10.5pt; line-height: 115%; mso-bidi-font-family: Calibri; mso-bidi-theme-font: minor-latin; color: black; mso-themecolor: text1; mso-ansi-language: EN-IN;"&gt;Indian Patent (Published only) on &amp;ldquo;An IOT sensor based two-factor authentication method for secure and automatic payroll systems&amp;rdquo;.Appl. No.: 202111042718 A; dated: 1st October 2021.&lt;/span&gt;&lt;/p&gt;
&lt;p class="MsoListParagraphCxSpLast" style="mso-add-space: auto; text-align: justify; text-indent: -18.0pt; mso-list: l2 level1 lfo2; margin: 0cm 0cm 0cm 18.0pt;"&gt;&lt;!-- [if !supportLists]--&gt;&lt;span style="font-size: 10.0pt; mso-bidi-font-size: 10.5pt; line-height: 115%; font-family: Symbol; mso-fareast-font-family: Symbol; mso-bidi-font-family: Symbol; color: black; mso-themecolor: text1; mso-ansi-language: EN-IN;"&gt;&lt;span style="mso-list: Ignore;"&gt;&amp;middot;&lt;span style="font: 7.0pt 'Times New Roman';"&gt;&amp;nbsp;&amp;nbsp;&amp;nbsp;&amp;nbsp;&amp;nbsp;&amp;nbsp; &lt;/span&gt;&lt;/span&gt;&lt;/span&gt;&lt;!--[endif]--&gt;&lt;span style="font-size: 10.0pt; mso-bidi-font-size: 10.5pt; line-height: 115%; mso-bidi-font-family: Calibri; mso-bidi-theme-font: minor-latin; color: black; mso-themecolor: text1; mso-ansi-language: EN-IN;"&gt;Indian Patent (Published only) on &amp;ldquo;An IOT-based system for predicting product availability for increase sales in the retail market.&amp;rdquo;Appl No: 202221046837 Pub. Date: 26&lt;sup&gt;th&lt;/sup&gt; August 2022.&lt;/span&gt;&lt;/p&gt;
&lt;p class="MsoNormal" style="margin-bottom: 0cm; text-align: justify;"&gt;&lt;span style="font-size: 10.0pt; mso-bidi-font-size: 10.5pt; line-height: 115%; mso-bidi-font-family: Calibri; mso-bidi-theme-font: minor-latin; color: black; mso-themecolor: text1; mso-ansi-language: EN-IN;"&gt;&amp;nbsp;&lt;/span&gt;&lt;/p&gt;
&lt;p class="MsoNormal" style="text-align: justify;"&gt;&lt;strong style="mso-bidi-font-weight: normal;"&gt;&lt;span lang="EN-US" style="font-size: 10.0pt; mso-bidi-font-size: 11.0pt; line-height: 115%; mso-bidi-font-family: Calibri; mso-bidi-theme-font: minor-latin; color: black; mso-themecolor: text1;"&gt;C O P Y R I G H T&lt;/span&gt;&lt;/strong&gt;&lt;/p&gt;
&lt;p class="MsoListParagraph" style="mso-add-space: auto; text-align: justify; text-indent: -18.0pt; mso-list: l0 level1 lfo3; margin: 0cm 0cm 0cm 18.0pt;"&gt;&lt;!-- [if !supportLists]--&gt;&lt;span style="font-size: 10.0pt; mso-bidi-font-size: 10.5pt; line-height: 115%; font-family: Symbol; mso-fareast-font-family: Symbol; mso-bidi-font-family: Symbol; color: black; mso-themecolor: text1; mso-ansi-language: EN-IN;"&gt;&lt;span style="mso-list: Ignore;"&gt;&amp;middot;&lt;span style="font: 7.0pt 'Times New Roman';"&gt;&amp;nbsp;&amp;nbsp;&amp;nbsp;&amp;nbsp;&amp;nbsp;&amp;nbsp; &lt;/span&gt;&lt;/span&gt;&lt;/span&gt;&lt;!--[endif]--&gt;&lt;span style="font-size: 10.0pt; mso-bidi-font-size: 10.5pt; line-height: 115%; mso-bidi-font-family: Calibri; mso-bidi-theme-font: minor-latin; color: black; mso-themecolor: text1; mso-ansi-language: EN-IN;"&gt;Indian Copyright on &amp;ldquo;In Accounting: An innovative way of teaching accounting.&amp;rdquo; Dairy Number &amp;ndash; 11581/2022-CO/L.&lt;/span&gt;&lt;/p&gt;
&lt;p class="MsoNormal" style="margin-bottom: 0cm; text-align: justify;"&gt;&lt;strong style="mso-bidi-font-weight: normal;"&gt;&lt;span lang="EN-US" style="font-size: 10.0pt; mso-bidi-font-size: 11.0pt; line-height: 115%; mso-bidi-font-family: Calibri; mso-bidi-theme-font: minor-latin; color: black; mso-themecolor: text1;"&gt;&amp;nbsp;&lt;/span&gt;&lt;/strong&gt;&lt;/p&gt;
&lt;p class="MsoNormal" style="text-align: justify;"&gt;&lt;strong style="mso-bidi-font-weight: normal;"&gt;&lt;span lang="EN-US" style="font-size: 10.0pt; mso-bidi-font-size: 11.0pt; line-height: 115%; mso-bidi-font-family: Calibri; mso-bidi-theme-font: minor-latin; color: black; mso-themecolor: text1;"&gt;B O O K&lt;/span&gt;&lt;/strong&gt;&lt;/p&gt;
&lt;p class="MsoListParagraphCxSpFirst" style="mso-add-space: auto; text-align: justify; text-indent: -18.0pt; mso-list: l1 level1 lfo1; margin: 0cm 0cm 0cm 18.0pt;"&gt;&lt;!-- [if !supportLists]--&gt;&lt;span style="font-size: 10.0pt; mso-bidi-font-size: 10.5pt; line-height: 115%; font-family: Symbol; mso-fareast-font-family: Symbol; mso-bidi-font-family: Symbol; color: black; mso-themecolor: text1; mso-ansi-language: EN-IN;"&gt;&lt;span style="mso-list: Ignore;"&gt;&amp;middot;&lt;span style="font: 7.0pt 'Times New Roman';"&gt;&amp;nbsp;&amp;nbsp;&amp;nbsp;&amp;nbsp;&amp;nbsp;&amp;nbsp; &lt;/span&gt;&lt;/span&gt;&lt;/span&gt;&lt;!--[endif]--&gt;&lt;span style="font-size: 10.0pt; mso-bidi-font-size: 10.5pt; line-height: 115%; mso-bidi-font-family: Calibri; mso-bidi-theme-font: minor-latin; color: black; mso-themecolor: text1; mso-ansi-language: EN-IN;"&gt;Co-authored book, &amp;ldquo;Fundamentals of E-Commerce&amp;rdquo; with &amp;ldquo;LAP LAMBERT Academic Publishing-Germany&amp;rdquo; ISBN -13: 978-620-4-72873-5; ISBN -10: 6204728733; EAN: 978620472873.&lt;/span&gt;&lt;/p&gt;
&lt;p class="MsoListParagraphCxSpLast" style="mso-add-space: auto; text-align: justify; text-indent: -18.0pt; mso-list: l1 level1 lfo1; margin: 0cm 0cm 0cm 18.0pt;"&gt;&lt;!-- [if !supportLists]--&gt;&lt;span style="font-size: 10.0pt; mso-bidi-font-size: 10.5pt; line-height: 115%; font-family: Symbol; mso-fareast-font-family: Symbol; mso-bidi-font-family: Symbol; color: black; mso-themecolor: text1; mso-ansi-language: EN-IN;"&gt;&lt;span style="mso-list: Ignore;"&gt;&amp;middot;&lt;span style="font: 7.0pt 'Times New Roman';"&gt;&amp;nbsp;&amp;nbsp;&amp;nbsp;&amp;nbsp;&amp;nbsp;&amp;nbsp; &lt;/span&gt;&lt;/span&gt;&lt;/span&gt;&lt;!--[endif]--&gt;&lt;span style="font-size: 10.0pt; mso-bidi-font-size: 10.5pt; line-height: 115%; mso-bidi-font-family: Calibri; mso-bidi-theme-font: minor-latin; color: black; mso-themecolor: text1; mso-ansi-language: EN-IN;"&gt;Co-authored book, &amp;ldquo;Social Media Marketing&amp;rdquo; with &amp;ldquo;Book Rivers Publishing&amp;rdquo; ISBN -13: 978-935-5-15643-3; ISBN -10: 935515643X; Published on 2 January 2023.&lt;/span&gt;&lt;/p&gt;</t>
  </si>
  <si>
    <t>MS Office; AMOS; SPSS; ERP Functional Domain</t>
  </si>
  <si>
    <t>20-Feb-26 02:20 PM</t>
  </si>
  <si>
    <t>Subhrodipto Basu Basu Basu Choudhury</t>
  </si>
  <si>
    <t>subhrodiptobasuchoudhry@gmail.com</t>
  </si>
  <si>
    <t>09-Oct-1991</t>
  </si>
  <si>
    <t>Sudipta Basu Choudhury</t>
  </si>
  <si>
    <t>Maha Laxmi Apartment, Magdewadi, Katraj, Pune--411046
Poonam Petrol Pump
Magdewadi</t>
  </si>
  <si>
    <t>BDMI</t>
  </si>
  <si>
    <t>English, BEngali,Mathematics,Science,Social Science</t>
  </si>
  <si>
    <t>English,Bengali,Mathematics,Physics,Chemistry,Computer Science</t>
  </si>
  <si>
    <t>Dream Institute of Technology</t>
  </si>
  <si>
    <t>B. Tech</t>
  </si>
  <si>
    <t>IFHE University</t>
  </si>
  <si>
    <t>ICFAI Business School</t>
  </si>
  <si>
    <t>Power Systems Engineering</t>
  </si>
  <si>
    <t>&lt;p&gt;UGC NET in Economics in June 2025&lt;/p&gt;
&lt;p&gt;GATE in Economics in MArch 2025&lt;/p&gt;</t>
  </si>
  <si>
    <t>20-Feb-26 02:25 PM</t>
  </si>
  <si>
    <t>Pennamadi Mahheswar Reddy</t>
  </si>
  <si>
    <t>sgp15671@gmail.com</t>
  </si>
  <si>
    <t>15-Jun-1985</t>
  </si>
  <si>
    <t>Hindi,Telugu</t>
  </si>
  <si>
    <t>P LAKSHMI DEVAMMA</t>
  </si>
  <si>
    <t>D/004/002, NIT AGARTALA, TRIPURA-799046</t>
  </si>
  <si>
    <t>Galaxy Goodshepered Little Flower School (Kurnool)</t>
  </si>
  <si>
    <t>ANDHRA PRADESH</t>
  </si>
  <si>
    <t>MATHS, SCIENCE,SOCIAL,HINDI</t>
  </si>
  <si>
    <t>DIPLOMA IN CIVIL ENGINEERIG</t>
  </si>
  <si>
    <t>Vasavi Polytechnic (Banaganapalle)</t>
  </si>
  <si>
    <t>Strength of Materials, Construction Building Materials,RCC</t>
  </si>
  <si>
    <t>Jawaharlal Nehru Technological University Anantapuramu</t>
  </si>
  <si>
    <t>KOTTAM KARUNAKARA REDDY INSTITUTE OF TECHNOLOGY KURNOOL</t>
  </si>
  <si>
    <t>DSS,CBM</t>
  </si>
  <si>
    <t>ASS,CBM</t>
  </si>
  <si>
    <t>Natioal Institute of Technology Agartala</t>
  </si>
  <si>
    <t>&lt;p&gt;&amp;bull;&lt;span style="white-space: pre;"&gt; &lt;/span&gt;Considering educational background and Archeological research interest, P Maheswar Reddy, received scholarship to attend UNESCO&amp;rsquo;s World Heritage Volunteers (WHV) Workshop 2022 at Bangladesh from WHV organizer Bangladesh.&lt;/p&gt;
&lt;p&gt;&amp;bull;&lt;span style="white-space: pre;"&gt; &lt;/span&gt;Considering educational background and Archeological research interest, P Maheswar Reddy, received scholarship to attend UNESCO&amp;rsquo;s World Heritage Volunteers (WHV) Workshop 2023 at WHV - Kakatiya Rudreshwara (Ramappa) Temple, Telangana - Kakatiya Heritage Trust, India.&lt;/p&gt;
&lt;p&gt;&amp;bull;&lt;span style="white-space: pre;"&gt; &lt;/span&gt;P Maheswar Reddy, received &amp;ldquo; Appreciation certificate for reviewing the papers submitted to the 7th IEEE International Conference on Recent Advances and Innovations in Engineering (7th IEEE ICRAIE 2022), organized by National Institute of Technology Karnataka, Surathkal, during December 1 &amp;ndash; 3, 2022.&lt;/p&gt;
&lt;p&gt;&amp;bull;&lt;span style="white-space: pre;"&gt; &lt;/span&gt;Under short-term Project ID: Mortar's Mechanical and Material Characterization of Ancient Heritage Monuments of&amp;nbsp; Northeast India, at CeNSE, IISc Bangalore, P Maheswar Reddy, got a material characterization facility with full waiver.&lt;/p&gt;
&lt;p&gt;&amp;bull;&lt;span style="white-space: pre;"&gt; &lt;/span&gt;P Maheswar Reddy, Tara Sen, Joyanta Pal,&amp;nbsp; Research Paper presented on " Spectroscopic analyses and morphological studies of 9th century ancient masonry heritage structures in North-East India: a case study based characteristic analyses " got selected for the Best Paper Award at First International Conference on Artificial Intelligence for Resilient Infrastructure and Sustainable Engineering Materials (AIRISE-2025) on February 6-7, 2025, organized by the Department of Civil Engineering, Manipal University Jaipur, India.&lt;/p&gt;
&lt;p&gt;&amp;bull;&lt;span style="white-space: pre;"&gt; &lt;/span&gt;P Maheswar Reddy, Tara Sen, Joyanta Pal,&amp;nbsp; Research Paper presented on "Ancient Indian Plasters and Mortars: A Review on Traditional Organic Composites" got selected for the Best Paper Award at the 8th Asian Conference on Mechanics of Functional Materials and Structures (ACMFMS 2022), 11-14 December 2022 at Indian Institute of Technology (IIT), Guwahati by Springer Nature.&lt;/p&gt;</t>
  </si>
  <si>
    <t xml:space="preserve"> Material characterization for Ancient Building Materials and Light Weight Structures like X‐ray diffraction, scanning electronic microscopy, and Fourier transform infrared spectroscopy analysis, Photoluminescent spectroscopy,  Sampling procedures for Anc</t>
  </si>
  <si>
    <t>20-Feb-26 02:29 PM</t>
  </si>
  <si>
    <t>Munir Suri</t>
  </si>
  <si>
    <t>me@munirsuri.com</t>
  </si>
  <si>
    <t>25-Aug-1971</t>
  </si>
  <si>
    <t>Brig Dr. Yudhvir Suri</t>
  </si>
  <si>
    <t>E 2079 Palam Vihar, Gurugram, Haryana 122017</t>
  </si>
  <si>
    <t>Army Public School Delhi</t>
  </si>
  <si>
    <t>CBSE, Delhi, Delhi</t>
  </si>
  <si>
    <t>English ,Maths,Science,sst</t>
  </si>
  <si>
    <t>Kendriya Vidhyalaya</t>
  </si>
  <si>
    <t>CBSE, Pune, Maharshtra</t>
  </si>
  <si>
    <t>Physics,Chemistry,Maths,Biology</t>
  </si>
  <si>
    <t>Pravara Rural College Of Engineering</t>
  </si>
  <si>
    <t>Electronics</t>
  </si>
  <si>
    <t>BE Electronics And Telecommunications</t>
  </si>
  <si>
    <t>Indian Institute Of Management Kozhikode</t>
  </si>
  <si>
    <t>Strategy, marketing,finance</t>
  </si>
  <si>
    <t>Indian School Of Business</t>
  </si>
  <si>
    <t>Indian School Of Business, Hyderabad</t>
  </si>
  <si>
    <t>Digital Marketing</t>
  </si>
  <si>
    <t>&lt;p&gt;&lt;a title="About Munir Suri" href="https://munirsuri.com" target="_blank" rel="noopener"&gt;https://munirsuri.com&lt;/a&gt;&lt;/p&gt;</t>
  </si>
  <si>
    <t>AutoCAD, MS office,MS Project,Primavera</t>
  </si>
  <si>
    <t>20-Feb-26 02:35 PM</t>
  </si>
  <si>
    <t>20-Feb-26 02:36 PM</t>
  </si>
  <si>
    <t>NUP-vacancy-002</t>
  </si>
  <si>
    <t xml:space="preserve">Professor Of Practice </t>
  </si>
  <si>
    <t>Waseem  Alam</t>
  </si>
  <si>
    <t>waseem.alammbafm@gmail.com</t>
  </si>
  <si>
    <t>Muslim Husain</t>
  </si>
  <si>
    <t>Vill- Takahtpur Allah Moradabad, U.P, 244301</t>
  </si>
  <si>
    <t>C P Arya Adarsh Kanya Vidyalaya Bahjoi, Moradabd</t>
  </si>
  <si>
    <t>C.B.S.E Delhi</t>
  </si>
  <si>
    <t>Gandhi Nagar Public School, Moradabad</t>
  </si>
  <si>
    <t>Aligarh Muslim Univdersity</t>
  </si>
  <si>
    <t>Aligarh Muslim Univdersity, Aligarh</t>
  </si>
  <si>
    <t>B.A ( Economics)</t>
  </si>
  <si>
    <t>Finance and Economics</t>
  </si>
  <si>
    <t>MS Office, STATA</t>
  </si>
  <si>
    <t>20-Feb-26 02:38 PM</t>
  </si>
  <si>
    <t>Machavarapu Naga Venkata Pavan Kumar</t>
  </si>
  <si>
    <t>pavanmachavarapu72@gmail.com</t>
  </si>
  <si>
    <t>22-Jun-1995</t>
  </si>
  <si>
    <t>English, Hindi,Telugu</t>
  </si>
  <si>
    <t>Venkateswara rao</t>
  </si>
  <si>
    <t>Flat 163,Pocket C, DDA Flats  Loknayak Puram, Bakkarwala</t>
  </si>
  <si>
    <t>Vidhya Vikas</t>
  </si>
  <si>
    <t xml:space="preserve">Board of Secondary Education Andhra Pradesh </t>
  </si>
  <si>
    <t xml:space="preserve">Maths,Science,Social </t>
  </si>
  <si>
    <t>NRI Academy</t>
  </si>
  <si>
    <t>Board of Intermediate Education Andhra Pradesh</t>
  </si>
  <si>
    <t>Godavari Institute of Engineering and Technology Rajahmundry</t>
  </si>
  <si>
    <t xml:space="preserve">School of Planning and Architecture New Delhi </t>
  </si>
  <si>
    <t>&lt;p&gt;aghganbg&lt;/p&gt;</t>
  </si>
  <si>
    <t>&lt;ul&gt;
&lt;li data-section-id="al192b" data-start="97" data-end="234"&gt;
&lt;p data-start="99" data-end="234"&gt;Secured &lt;strong data-start="107" data-end="136"&gt;All India Rank 96 in GATE&lt;/strong&gt;, demonstrating strong academic and analytical capability in engineering and planning disciplines.&lt;/p&gt;
&lt;/li&gt;
&lt;li data-section-id="1tdj9cl" data-start="236" data-end="447"&gt;
&lt;p data-start="238" data-end="447"&gt;Successfully completed a &lt;strong data-start="263" data-end="292"&gt;PhD in Transport Planning&lt;/strong&gt; from &lt;span class="hover:entity-accent entity-underline inline cursor-pointer align-baseline"&gt;School of Planning and Architecture, New Delhi&lt;/span&gt;, with research focused on Public Bicycle Sharing Systems and travel behaviour characteristics in Indian cities.&lt;/p&gt;
&lt;/li&gt;
&lt;li data-section-id="1aw9a44" data-start="449" data-end="710"&gt;
&lt;p data-start="451" data-end="710"&gt;Published &lt;strong data-start="461" data-end="514"&gt;multiple Scopus-indexed (Q1 &amp;amp; Q2) research papers&lt;/strong&gt; in reputed international journals including Elsevier, Taylor &amp;amp; Francis, Springer, and SAGE, contributing to the fields of sustainable mobility, behavioural modelling, and urban transport systems.&lt;/p&gt;
&lt;/li&gt;
&lt;li data-section-id="1tlh5aq" data-start="712" data-end="969"&gt;
&lt;p data-start="714" data-end="784"&gt;Presented research at prestigious international conferences including:&lt;/p&gt;
&lt;ul data-start="787" data-end="969"&gt;
&lt;li data-section-id="n5csbs" data-start="787" data-end="843"&gt;
&lt;p data-start="789" data-end="843"&gt;&lt;span class="hover:entity-accent entity-underline inline cursor-pointer align-baseline"&gt;World Conference on Transport Research Society&lt;/span&gt; (WCTR, Montreal)&lt;/p&gt;
&lt;/li&gt;
&lt;li data-section-id="s8613s" data-start="846" data-end="925"&gt;
&lt;p data-start="848" data-end="925"&gt;ITSC (Doha)&lt;/p&gt;
&lt;/li&gt;
&lt;li data-section-id="3a3akf" data-start="928" data-end="946"&gt;
&lt;p data-start="930" data-end="946"&gt;TIS Roma (Italy)&lt;/p&gt;
&lt;/li&gt;
&lt;li data-section-id="16gesx5" data-start="949" data-end="969"&gt;
&lt;p data-start="951" data-end="969"&gt;TPMDC (IIT Bombay)&lt;/p&gt;
&lt;/li&gt;
&lt;/ul&gt;
&lt;/li&gt;
&lt;li data-section-id="8nju2l" data-start="971" data-end="1207"&gt;
&lt;p data-start="973" data-end="1207"&gt;Contributed to &lt;strong data-start="988" data-end="1047"&gt;MoHUA-funded national research and consultancy projects&lt;/strong&gt; related to Low Emission Zones (LEZ), Non-Motorised Transport (NMT), traffic management, public transport optimisation, and urban mobility strategy preparation.&lt;/p&gt;
&lt;/li&gt;
&lt;li data-section-id="k3zdko" data-start="1209" data-end="1452"&gt;
&lt;p data-start="1211" data-end="1277"&gt;Served as &lt;strong data-start="1221" data-end="1267"&gt;Assistant Professor and Studio Coordinator&lt;/strong&gt;, guiding:&lt;/p&gt;
&lt;ul data-start="1280" data-end="1452"&gt;
&lt;li data-section-id="197njx6" data-start="1280" data-end="1301"&gt;
&lt;p data-start="1282" data-end="1301"&gt;8 Master&amp;rsquo;s theses&lt;/p&gt;
&lt;/li&gt;
&lt;li data-section-id="1ece8rj" data-start="1304" data-end="1325"&gt;
&lt;p data-start="1306" data-end="1325"&gt;7 Bachelor theses&lt;/p&gt;
&lt;/li&gt;
&lt;li data-section-id="vi10d0" data-start="1328" data-end="1452"&gt;
&lt;p data-start="1330" data-end="1452"&gt;Multiple studio projects including LCMP, Integrated Public Transport Plans, Logistics Plans, and Traffic Management Plans.&lt;/p&gt;
&lt;/li&gt;
&lt;/ul&gt;
&lt;/li&gt;
&lt;li data-section-id="rnexmp" data-start="1454" data-end="1676"&gt;
&lt;p data-start="1456" data-end="1676"&gt;Organised and conducted &lt;strong data-start="1480" data-end="1544"&gt;Executive Development Programs (EDPs) and hands-on workshops&lt;/strong&gt; on Transport Modelling Software (PTV VISUM) and Fundamentals of Transport Planning, contributing to professional capacity building.&lt;/p&gt;
&lt;/li&gt;
&lt;li data-section-id="f0rb1d" data-start="1678" data-end="1875"&gt;
&lt;p data-start="1680" data-end="1875"&gt;Invited as &lt;strong data-start="1691" data-end="1709"&gt;Expert Speaker&lt;/strong&gt; at academic and professional forums to deliver lectures on transport planning, sustainable mobility, behavioural modelling, and climate-responsive transport systems.&lt;/p&gt;
&lt;/li&gt;
&lt;li data-section-id="1m1j7l8" data-start="1877" data-end="2091"&gt;
&lt;p data-start="1879" data-end="2091"&gt;Played a key role in organising &lt;strong data-start="1911" data-end="1959"&gt;National Conferences and Technical Workshops&lt;/strong&gt;, including conferences on sustainable development, coastal planning, low-carbon mobility, and techno-traditional knowledge systems.&lt;/p&gt;
&lt;/li&gt;
&lt;/ul&gt;
&lt;p&gt;&amp;nbsp;&lt;/p&gt;
&lt;ul&gt;
&lt;li data-section-id="joz7b1" data-start="2093" data-end="2280"&gt;
&lt;p data-start="2095" data-end="2280"&gt;Awarded &lt;strong data-start="2103" data-end="2141"&gt;Gold Medals in Kabaddi and Cricket&lt;/strong&gt; at university-level sports competitions and a Bronze medal in athletics, reflecting leadership, teamwork, and discipline beyond academics.&lt;/p&gt;
&lt;/li&gt;
&lt;/ul&gt;</t>
  </si>
  <si>
    <t>VISUM, VISSIM,SPSS,GIS,AMOS</t>
  </si>
  <si>
    <t>20-Feb-26 02:40 PM</t>
  </si>
  <si>
    <t>Shailly Chaurasia</t>
  </si>
  <si>
    <t>shaillychaurasia@gmail.com</t>
  </si>
  <si>
    <t>07-Feb-1983</t>
  </si>
  <si>
    <t>Amit Kumar Ranjan</t>
  </si>
  <si>
    <t>Flat no-1104, Ace Augusta Building, Near Doehler Industries, Hinjewadi, Phase-2, Pune, Maharashtra, Pin code-411057</t>
  </si>
  <si>
    <t>Dr. Ashish Rastogi</t>
  </si>
  <si>
    <t>School of Construction, Research and Development</t>
  </si>
  <si>
    <t>Lucknow Public School</t>
  </si>
  <si>
    <t>Uttar Pradesh Board, Lucknow, Uttar Pradesh</t>
  </si>
  <si>
    <t>Science, Maths, Social Science,english, hindi,Biology</t>
  </si>
  <si>
    <t>Physics, Chemistry, Biology, English</t>
  </si>
  <si>
    <t>Allahabad Agricultural Institute- Deemed University, Allahabad</t>
  </si>
  <si>
    <t>Allahabad Agricultural Institute- Deemed University, Allahabad, Uttar Pradesh</t>
  </si>
  <si>
    <t>Bachelor of Technology (B. Tech)</t>
  </si>
  <si>
    <t>Food Technology</t>
  </si>
  <si>
    <t>Institute of Chemical Technology (ICT), Mumbai, Maharshtra</t>
  </si>
  <si>
    <t>Food Engineering &amp; Technology</t>
  </si>
  <si>
    <t>Food Engineering &amp; Technology under Chemical Technology</t>
  </si>
  <si>
    <t>Quantitative Methods &amp; Operations Management</t>
  </si>
  <si>
    <t>Indian Institute of Management (IIM), Kozhikode</t>
  </si>
  <si>
    <t>&lt;p&gt;Completed Basic to Advanced GAMS class, instructed by Prof. Bruce A. Mc Carl, in collaboration with GAMS Corporation, May 10-14, 17, 2021, 30 hours online from Texas, USA.&lt;/p&gt;</t>
  </si>
  <si>
    <t>&lt;p&gt;Received Prof. M. N. Gopalan Award for the Best Doctoral Thesis Award conducted by the Operational Research Society of India (ORSI) at the 56th Annual Convention of ORSI held at the Indian Institute of Science (IISC), Bangalore, December 18-20, 2023.&lt;/p&gt;
&lt;p&gt;Received IFORS-EURO Scholarship to attend EURO Summer Institute on Location Science conducted by EURO, School of Mathematics under University of Edinburgh, UK, June 11-24, 2022.Awarded Best paper for the Emerging Market Showcase Award 2021 conducted by Decision Science Institute (DSI), 52nd Annual Conference, USA, November 17-20, 2021.&lt;/p&gt;
&lt;p&gt;Received Best Paper Award organized by POMS India-International Conference, to be held at SPJIMR, Mumbai, India, December 22-24, 2021.&lt;/p&gt;
&lt;p&gt;Completed Basic to Advanced GAMS class, instructed by Prof. Bruce A. Mc Carl, in collaboration with GAMS Corporation, May 10-14, 17, 2021, 30 hours online from Texas, USA.&lt;/p&gt;
&lt;p&gt;Attended virtual global summit on Artificial Intelligence: Re Responsible AI for Social Empowerment (RAISE 2020) conducted by NITI Aayog, Ministry of Electronics &amp;amp; Information Technology, Government of India, October 5-9, 2020.&lt;/p&gt;
&lt;p&gt;Accepted as a candidate for &amp;ldquo;2nd EURO PhD School on Sustainable Supply Chains&amp;rdquo;, held Wageningen University, Netherlands, July 1-5, 2018.&lt;/p&gt;
&lt;p&gt;Awarded WIPRO EARTHIAN AWARD among top 8 winners in India organized by Wipro Technologies and received cash price of 2030 USD in the year 2018.Awarded UGC-MHRD fellowship during FPM Programme and graduate studies also (year 2016-till date).&lt;/p&gt;
&lt;p&gt;Qualified GATE (Graduate aptitude test in Engineering) conducted by IIT with All India Rank-52 in year 2015.&lt;/p&gt;
&lt;p&gt;Ranked among top five students at Allahabad Agriculture Institute- Deemed University during Undergraduate Studies.&lt;/p&gt;
&lt;p&gt;Recipient of Gold Medals and scholarship in SSC and HSC standard by the state Chief minister.&lt;/p&gt;
&lt;p&gt;Secured 20th merit list in both X (SSC) and XII (HSC) board examinations. Secured the prestigious National Talent Search Scholarship (NTSE).&lt;/p&gt;</t>
  </si>
  <si>
    <t>GAMS, CPLEX, R, IBM-SPSS, and LINGO software tools</t>
  </si>
  <si>
    <t>20-Feb-26 02:41 PM</t>
  </si>
  <si>
    <t>Arka Mitra</t>
  </si>
  <si>
    <t>arkamitra080@gmail.com</t>
  </si>
  <si>
    <t>20-May-1994</t>
  </si>
  <si>
    <t>Hindi, English,Bengali</t>
  </si>
  <si>
    <t>Swapan Kanti Mitra</t>
  </si>
  <si>
    <t>Plot-04, Anturkar Layout, Saoner-441107</t>
  </si>
  <si>
    <t>Behala Aryya Vidyamandir</t>
  </si>
  <si>
    <t>Mathematics, Physical Science, Life Sciences, English, Bengali, History</t>
  </si>
  <si>
    <t>Maulana Abul Kalam Azad University of Technology</t>
  </si>
  <si>
    <t>Budge Budge Institute of Technology Kolkata</t>
  </si>
  <si>
    <t>National Institute of Technology Agartala</t>
  </si>
  <si>
    <t>Multi-Body Dynamic Analysis and Vibration Control of Horizontal Axis Wind Turbine</t>
  </si>
  <si>
    <t>Indian Institute of Technology Guwahati</t>
  </si>
  <si>
    <t>&lt;p&gt;Received NPTEL &lt;strong&gt;elite topper&lt;/strong&gt; certificate for the following courses&lt;/p&gt;
&lt;p&gt;1. Structural Dynamics&lt;/p&gt;
&lt;p&gt;2. Reliability Based Structural Engineering&lt;/p&gt;
&lt;p&gt;&amp;nbsp;&lt;/p&gt;</t>
  </si>
  <si>
    <t>&lt;p&gt;Granted patent for the invention entitled "Novel Tuned Combined Liquid Damper", developed during my Master's research work.&lt;/p&gt;</t>
  </si>
  <si>
    <t>MatLab, Ansys, Staad Pro, OpenFast</t>
  </si>
  <si>
    <t>20-Feb-26 02:44 PM</t>
  </si>
  <si>
    <t>Nikhil Garg</t>
  </si>
  <si>
    <t>nikhilhrg@gmail.com</t>
  </si>
  <si>
    <t>09-Nov-1991</t>
  </si>
  <si>
    <t>Shri Sudhir Kumar Gupta</t>
  </si>
  <si>
    <t>T1, 2102, Godrej Vista Greens, Mahalunge, Near Global Indian International School, Pune, Maharashtra- 411045</t>
  </si>
  <si>
    <t>St. Mary's Sec. School</t>
  </si>
  <si>
    <t>English, Hindi, Social Science,General Science,Mathematics</t>
  </si>
  <si>
    <t>Scholars Home</t>
  </si>
  <si>
    <t>English, Physiscs, Chemistry,Mathematics,Computer Sciecne</t>
  </si>
  <si>
    <t>Graphic Era (Deemed to be University), Dehradun</t>
  </si>
  <si>
    <t>Indian Institute ofTechnology, Delhi</t>
  </si>
  <si>
    <t>Sustainable Construction Technology</t>
  </si>
  <si>
    <t>Malaviya National Institute of Technology, Jaipur</t>
  </si>
  <si>
    <t>&lt;ul&gt;
&lt;li class="MsoNormal" style="font-size: 12pt; font-family: Calibri, sans-serif;"&gt;&lt;span style="font-family: 'Times New Roman', serif;"&gt;ASSOCHAM GEM CERTIFIED PROFESSIONAL&lt;/span&gt;&lt;/li&gt;
&lt;/ul&gt;</t>
  </si>
  <si>
    <t>&lt;ul&gt;
&lt;li class="MsoNormal" style="font-size: 12pt;"&gt;&lt;span style="font-family: 'Times New Roman', serif;"&gt;Received DAAD Scholarship for Master&amp;rsquo;s Thesis under the guidance of Prof. Dr. Mike Schlaich at Technical University of Berlin, German&lt;/span&gt;&lt;/li&gt;
&lt;/ul&gt;</t>
  </si>
  <si>
    <t>English, Hindi, Social Science,General Science,Mathematics,AutoCAD</t>
  </si>
  <si>
    <t>20-Feb-26 03:07 PM</t>
  </si>
  <si>
    <t xml:space="preserve">Apoorva  Bhatnagar </t>
  </si>
  <si>
    <t>apoorva10.bhatnagar@gmail.com</t>
  </si>
  <si>
    <t>10-Mar-1993</t>
  </si>
  <si>
    <t xml:space="preserve">English ,Hindi </t>
  </si>
  <si>
    <t>Mani Nigam</t>
  </si>
  <si>
    <t xml:space="preserve">E101, Rohan Tarang, Wakad, Pune, Maharashtra </t>
  </si>
  <si>
    <t xml:space="preserve">Apoorva Bhatnagar </t>
  </si>
  <si>
    <t xml:space="preserve">CBSE Haridwar </t>
  </si>
  <si>
    <t xml:space="preserve">English ,Hindi Maths Science </t>
  </si>
  <si>
    <t>Business Studies ,Accountancy ,Economics,Maths</t>
  </si>
  <si>
    <t xml:space="preserve">HNB Garhwal University </t>
  </si>
  <si>
    <t xml:space="preserve">Doon Institute of Management and Research </t>
  </si>
  <si>
    <t xml:space="preserve">Marketing,Principles and Practices of Management ,Business Law,Business Environment ,Accountancy </t>
  </si>
  <si>
    <t xml:space="preserve">HEC Haridwar </t>
  </si>
  <si>
    <t xml:space="preserve">Marketing ,Service Marketing ,Income Tax ,Project Management </t>
  </si>
  <si>
    <t xml:space="preserve">Uttarakhand Open University </t>
  </si>
  <si>
    <t xml:space="preserve">Management </t>
  </si>
  <si>
    <t xml:space="preserve">Gurukula Kangri Deemed to be University </t>
  </si>
  <si>
    <t>&lt;p&gt;1. Certificate Course in Office Management&amp;nbsp;&lt;/p&gt;
&lt;p&gt;2. IIM Certified Case Facilitator&amp;nbsp;&lt;/p&gt;
&lt;p&gt;3. Cesim Certified Trainer&lt;/p&gt;</t>
  </si>
  <si>
    <t>&lt;p&gt;1.97% in English in class 10th.&amp;nbsp;&lt;/p&gt;
&lt;p&gt;2. Cleared NET thrice.&lt;/p&gt;
&lt;p&gt;3. High band score in IELTS&lt;/p&gt;
&lt;p&gt;4. Reviewer for various Journals&amp;nbsp;&lt;/p&gt;</t>
  </si>
  <si>
    <t>20-Feb-26 03:09 PM</t>
  </si>
  <si>
    <t>Akuthota Sankar Rao</t>
  </si>
  <si>
    <t>shankarktdm@gmail.com</t>
  </si>
  <si>
    <t>15-Sep-1988</t>
  </si>
  <si>
    <t>English, Hindhi</t>
  </si>
  <si>
    <t>APPARAO</t>
  </si>
  <si>
    <t>H.No 6-2, HEMACHANDRAPURAM (v)
LAXMIDEVIPALLI (M), TELANGANA (S), 507101</t>
  </si>
  <si>
    <t>Sree Vivekavardani High School</t>
  </si>
  <si>
    <t>Board of Secondary Education-Andrapradeshq</t>
  </si>
  <si>
    <t>Maths, Science, Social, Telugu</t>
  </si>
  <si>
    <t>Sree Margadarsini Jr. College</t>
  </si>
  <si>
    <t>Board of Intermediate Education-Andrapradesh</t>
  </si>
  <si>
    <t>Jawaharlal Nehru Technology University-Hyderabad</t>
  </si>
  <si>
    <t>Sree Kavitha Engineering College</t>
  </si>
  <si>
    <t>Electronics and Communications Engineering</t>
  </si>
  <si>
    <t>B.Tech (Electronics and Communication Engineering)</t>
  </si>
  <si>
    <t>National Institute of Technology Rourkela</t>
  </si>
  <si>
    <t>School of Management</t>
  </si>
  <si>
    <t>Markeitng and Finance</t>
  </si>
  <si>
    <t>Indian Institute of Management Kozhikode</t>
  </si>
  <si>
    <t>Data Analytics for Marketing</t>
  </si>
  <si>
    <t>Indian Institute of Technology Kharagpur</t>
  </si>
  <si>
    <t>&lt;p&gt;&lt;em data-start="440" data-end="506"&gt;Professional Certificate Program in Data Analytics for Marketing&lt;/em&gt;, &lt;span class="hover:entity-accent entity-underline inline cursor-pointer align-baseline"&gt;Indian Institute of Management Kozhikode&lt;/span&gt; (2020&amp;nda</t>
  </si>
  <si>
    <t>&lt;p&gt;Dr. Akuthota Sankar Rao serves as a reviewer for leading international journals, including the &lt;strong data-start="95" data-end="136"&gt;International Journal of Consumer Studies&lt;/strong&gt;, the &lt;strong data-start="142" data-end="183"&gt;The TQM Journal&lt;/strong&gt;, the &lt;strong data-start="189" data-end="230"&gt;European Journal of Marketing&lt;/strong&gt;, and the &lt;strong data-start="240" data-end="281"&gt;International Journal of Consumer Studies&lt;/strong&gt; (IJCS), contributing to the peer-review process and maintaining high scholarly standards in marketing and consumer research. He also served as a Session Chair for the 14th ICONSWM-CE &amp;amp; IPLA GF 2024 Conference organized by &lt;strong data-start="504" data-end="545"&gt;GITAM School of Business&lt;/strong&gt;, GITAM (Deemed to be) University, Visakhapatnam. In addition, he is a Life Member of the Scientific and Technical Research Association (STRA) and the Teaching and Education Research Association (TERA), reflecting his sustained engagement and commitment to academic and professional bodies.&lt;/p&gt;</t>
  </si>
  <si>
    <t>20-Feb-26 03:17 PM</t>
  </si>
  <si>
    <t>Harshali Satchidanand Umalkar</t>
  </si>
  <si>
    <t>harshalibhalerao@gmail.com</t>
  </si>
  <si>
    <t>15-Feb-1976</t>
  </si>
  <si>
    <t>Rahul Bhalerao</t>
  </si>
  <si>
    <t>1 Prajakta Apartments, 29 Swastishree Society,
Karve Nagar, Pune 411052</t>
  </si>
  <si>
    <t>Abhinav Vidyalaya English Medium School</t>
  </si>
  <si>
    <t>English,German, Hindi,Mathematics, Science</t>
  </si>
  <si>
    <t>Abasaheb Garware College, Pune</t>
  </si>
  <si>
    <t>Emglish. German, Maths and Stats,Physics, Chemistry</t>
  </si>
  <si>
    <t>Chemistry,Zoology</t>
  </si>
  <si>
    <t>BSc Microbiology</t>
  </si>
  <si>
    <t>Prestige College, Pune</t>
  </si>
  <si>
    <t>Masters in Marketing Management</t>
  </si>
  <si>
    <t>Microbiology</t>
  </si>
  <si>
    <t>Sinhgad Institute of Management, Pune (SIOM)</t>
  </si>
  <si>
    <t>&lt;p&gt;&lt;span lang="EN-US" style="font-size: 12.0pt; line-height: 115%; font-family: 'Times New Roman',serif; mso-fareast-font-family: 'Times New Roman'; mso-fareast-theme-font: minor-fareast; mso-ansi-language: EN-US; mso-fareast-language: EN-US; mso-bidi-lan</t>
  </si>
  <si>
    <t>20-Feb-26 03:51 PM</t>
  </si>
  <si>
    <t>Mathew  M  George</t>
  </si>
  <si>
    <t>mathewmattathil9@gmail.com</t>
  </si>
  <si>
    <t>23-Oct-1993</t>
  </si>
  <si>
    <t>Hindi, English, Malayalam, Tamil, French</t>
  </si>
  <si>
    <t>Mattathil House Thottackad P.O Kottayam Kerala India</t>
  </si>
  <si>
    <t>Don Bosco HSS</t>
  </si>
  <si>
    <t>SSLC Kerala State</t>
  </si>
  <si>
    <t>Physics,Chemistry,IT, English, Social Science</t>
  </si>
  <si>
    <t>Don Bosco H.S.S</t>
  </si>
  <si>
    <t>Higher Secondary Examination Kerala State</t>
  </si>
  <si>
    <t>Physics, Chemistry, Mathematics, Biology</t>
  </si>
  <si>
    <t>University of Kerala</t>
  </si>
  <si>
    <t>Mar Ivanios College Trivandrum, Kerala</t>
  </si>
  <si>
    <t>Botany, Zooloy, Chemistry, English</t>
  </si>
  <si>
    <t>Bsc Botany</t>
  </si>
  <si>
    <t>Botany Zoology and Chemistry</t>
  </si>
  <si>
    <t>Central University of Haryana</t>
  </si>
  <si>
    <t>Central University of Haryana, Mahendragarh</t>
  </si>
  <si>
    <t>English Literature, Literary Criticism</t>
  </si>
  <si>
    <t>MA English</t>
  </si>
  <si>
    <t>English Literature</t>
  </si>
  <si>
    <t>Azim Premji University</t>
  </si>
  <si>
    <t>Azim Premji University Bangalore/Karnataka</t>
  </si>
  <si>
    <t>Education Psychology</t>
  </si>
  <si>
    <t>Vellore Institute of Technology Vellore/Tamil Nadu</t>
  </si>
  <si>
    <t>&lt;p&gt;Digital Humanities: Humanities&lt;/p&gt;
&lt;p&gt;Research in the Digital Age, The Open&lt;/p&gt;
&lt;p&gt;University, UK&lt;/p&gt;
&lt;p&gt;&lt;strong&gt;Digital Humanitie&lt;/strong&gt;s&lt;/p&gt;
&lt;ul&gt;
&lt;li&gt;Developed skills in integrating digital tools with humanities research and teaching&lt;/li&gt;
&lt;/ul&gt;
&lt;p&gt;</t>
  </si>
  <si>
    <t>&lt;p&gt;&amp;bull; Completed a B.Sc. graduation research project titled &amp;ldquo;A Comparative&lt;/p&gt;
&lt;p&gt;Study of the Effect of Green Manures, Gliricidia sepium, and Terminalia&lt;/p&gt;
&lt;p&gt;catappa on the Growth of Okra (Abelmoschus esculentus L. Moench)&amp;rdquo;.&lt;/p&gt;
&lt;p&gt;&amp;bull; Served as Programme Coordinator and Volunteer for a ten-day&lt;/p&gt;
&lt;p&gt;National Service Scheme (NSS) camp (2013).&lt;/p&gt;
&lt;p&gt;&amp;bull; Held leadership roles as Food Committee Head and Mess Secretary&lt;/p&gt;
&lt;p&gt;at St. Thomas Hostel, Mar Ivanios College, Trivandrum.&lt;/p&gt;
&lt;p&gt;&amp;bull; Active member of Jesus Youth, an international youth movement.&lt;/p&gt;
&lt;p&gt;&amp;bull; Participated as a Delegate and Comp&amp;egrave;re at state- and college-level&lt;/p&gt;
&lt;p&gt;Botany and Biotechnology conferences held at Mar Ivanios College,&lt;/p&gt;
&lt;p&gt;Trivandrum (2014).&lt;/p&gt;
&lt;p&gt;&amp;bull; Member and donor of Pallium India, a charitable trust based in&lt;/p&gt;
&lt;p&gt;Trivandrum, Kerala.&lt;/p&gt;
&lt;p&gt;Premji Foundation, Sirohi, Rajasthan.&lt;/p&gt;
&lt;p&gt;&amp;bull; Undertook research on the role of family and socio-cultural factors&lt;/p&gt;
&lt;p&gt;influencing girls' access to education, with the Azim Premji&lt;/p&gt;
&lt;p&gt;Foundation, Khargone Tribal region, Madhya Pradesh.&lt;/p&gt;
&lt;p&gt;&amp;bull; Completed a research study titled &amp;ldquo;The Impact of Kerala Sastra Sahitya&lt;/p&gt;
&lt;p&gt;Parishad (KSSP): A Comparative Study of Two Schools in Kerala.&amp;rdquo;&lt;/p&gt;
&lt;p&gt;&amp;bull; Conducted Minimum Learning Level (MLL) assessments in&lt;/p&gt;
&lt;p&gt;backward regions of Jammu &amp;amp; Kashmir in collaboration with the&lt;/p&gt;
&lt;p&gt;Department of School Education, Jammu &amp;amp; Kashmir (May 2016).&lt;/p&gt;
&lt;p&gt;&amp;bull; Awarded prizes at district-level philately and coin-collection&lt;/p&gt;
&lt;p&gt;exhibitions in Kerala.&lt;/p&gt;
&lt;p&gt;Awarded prizes at district-level philately and coin-collection&lt;/p&gt;
&lt;p&gt;exhibitions in Kerala.&lt;/p&gt;
&lt;p&gt;&amp;bull; Secured Fourth Rank in M.A. English at the Central University of&lt;/p&gt;
&lt;p&gt;Haryana.&lt;/p&gt;
&lt;p&gt;&amp;bull; Authored the book Wings of Fancy, published in February 2021.&lt;/p&gt;
&lt;p&gt;&amp;bull; Served as a Volunteer at the AMI International Symposium on&lt;/p&gt;
&lt;p&gt;Microbial Technologies in Sustainable Development of Energy,&lt;/p&gt;
&lt;p&gt;Environment, Agriculture, and Health, held at the Central University&lt;/p&gt;
&lt;p&gt;of Haryana, Mahendragarh.&lt;/p&gt;
&lt;p&gt;&amp;bull; Completed a 25-day internship with the Teach For India&lt;/p&gt;
&lt;p&gt;Foundation, focusing on teaching methodologies and curriculum&lt;/p&gt;
&lt;p&gt;development (December 2020).&lt;/p&gt;
&lt;p&gt;Demonstrated teaching and research experience through a sustained&lt;/p&gt;
&lt;p&gt;three-year academic appointment&lt;/p&gt;
&lt;p&gt;&amp;bull;&lt;/p&gt;
&lt;p&gt;Authored research articles published in national, international, and&lt;/p&gt;
&lt;p&gt;Scopus-indexed Q1 and Q2 journals&lt;/p&gt;
&lt;p&gt;&amp;bull;&lt;/p&gt;
&lt;p&gt;Presented research papers at several international conferences on&lt;/p&gt;
&lt;p&gt;Language, Communication, and Culture&lt;/p&gt;
&lt;p&gt;&amp;bull;&lt;/p&gt;
&lt;p&gt;Participated in, and presented scholarly work at, international&lt;/p&gt;
&lt;p&gt;conferences hosted by Rostov State University, Russia&lt;/p&gt;
&lt;p&gt;&amp;bull;&lt;/p&gt;
&lt;p&gt;Successfully completed a certified course in Digital Humanities:&lt;/p&gt;
&lt;p&gt;Humanities Research in the Digital Age from The Open University,&lt;/p&gt;
&lt;p&gt;United Kingdom&lt;/p&gt;
&lt;p&gt;&amp;bull;&lt;/p&gt;
&lt;p&gt;Canadian Literature &amp;bull; and Campus Fiction&lt;/p&gt;
&lt;p&gt;&amp;bull; Narratology&lt;/p&gt;
&lt;p&gt;&amp;bull; Feminism and Gender Studies&lt;/p&gt;</t>
  </si>
  <si>
    <t>MS office, Powerpoint, Primavera,Project Management</t>
  </si>
  <si>
    <t>20-Feb-26 03:58 PM</t>
  </si>
  <si>
    <t>Saumya Singh</t>
  </si>
  <si>
    <t>saumyaa.singhh.1304@gmail.com</t>
  </si>
  <si>
    <t>13-Apr-1996</t>
  </si>
  <si>
    <t>Ajay Singh</t>
  </si>
  <si>
    <t>Flat no 701, A2 wing, Royal Oak Society, Wakad.</t>
  </si>
  <si>
    <t>St. Johns Marhauli</t>
  </si>
  <si>
    <t>ISCE Varanasi Uttar Pradesh</t>
  </si>
  <si>
    <t>Scienc,COMPUTER ,Social Studies, English</t>
  </si>
  <si>
    <t xml:space="preserve">PGDM part time </t>
  </si>
  <si>
    <t>Human Resource Management and Industrial Law</t>
  </si>
  <si>
    <t>Banaras Hindu University (Faculty of Law) Varanasi Uttar Pradesh</t>
  </si>
  <si>
    <t>Financial Markets Management</t>
  </si>
  <si>
    <t>BCom Hons + Financial Markets Management</t>
  </si>
  <si>
    <t>IGNOU Delhi</t>
  </si>
  <si>
    <t xml:space="preserve">Symbiosis International (Deemed) University </t>
  </si>
  <si>
    <t>&lt;p&gt;I hold UGC NET in Commerce. Qualified twice in a row. I am a certified CESIM instructor, and attended IIM A FDP on case study&lt;/p&gt;</t>
  </si>
  <si>
    <t>&lt;p&gt;I have achieved 11 Scopus publications in Q1-indexed journals and international conferences in a span of 2.5 years. I have received appreciation o0ver mail for my administrative support to my current institution, my class feedback is outstanding as well.&lt;/p&gt;</t>
  </si>
  <si>
    <t>20-Feb-26 04:02 PM</t>
  </si>
  <si>
    <t>Rijwan Ahmed Mushtak Ahmed Shaikh</t>
  </si>
  <si>
    <t>rijwans@gmail.com</t>
  </si>
  <si>
    <t>13-Jun-1982</t>
  </si>
  <si>
    <t>English,Hindi,Marathi,Arabic,Urdu</t>
  </si>
  <si>
    <t>Mushtak Ahmed Nazir Ahmed Shaikh</t>
  </si>
  <si>
    <t>Flat No.: 702, Wing No. 2, Royal Exotica, Opp. Talab Factory, Kondhwa, Pune. PIN:411048</t>
  </si>
  <si>
    <t>Modern High School, Shrirampur</t>
  </si>
  <si>
    <t>SSC Board Pune, Maharashtra</t>
  </si>
  <si>
    <t>English, Maths, Science, Marathi</t>
  </si>
  <si>
    <t>R B N B College, Shrirampur</t>
  </si>
  <si>
    <t>HSC Board Pune, Maharashtra</t>
  </si>
  <si>
    <t>Maths, Physics, Chemistry, Biology,English</t>
  </si>
  <si>
    <t>Pravara Ruaral College of Pharmacy, Loni, Ahilyanagar, Maharashtra</t>
  </si>
  <si>
    <t>Pharmaceutics, Pharmaceutical Analysis, Pharmaceutical Chemistry, Pharmacognosy</t>
  </si>
  <si>
    <t>B. Pharm.</t>
  </si>
  <si>
    <t>PIRENS IBMA, Loni, Ahilyanagar, Maharashtra</t>
  </si>
  <si>
    <t>Marketing Management, Management Accounting, Marketing Strategy,Product &amp; Brand Managment, Sales &amp; Distribution ,Materials &amp; Logistics Management,Manufacturing &amp; Operations Management</t>
  </si>
  <si>
    <t>MBA (Marketing Management)</t>
  </si>
  <si>
    <t>University Grants Commission</t>
  </si>
  <si>
    <t>Savitiribai Phule Pune University</t>
  </si>
  <si>
    <t>&lt;p&gt;AI in Product Management&lt;/p&gt;
&lt;p&gt;Consumer Behaviour&lt;/p&gt;
&lt;p&gt;Marketing Research &amp;amp; Analytics&lt;/p&gt;
&lt;p&gt;Marketing Management&lt;/p&gt;
&lt;p&gt;UGC NET Qualified&lt;/p&gt;</t>
  </si>
  <si>
    <t>&lt;p&gt;Qualified UGC NET June 2025.&lt;/p&gt;</t>
  </si>
  <si>
    <t>MS Office,AI in Product Management</t>
  </si>
  <si>
    <t>20-Feb-26 04:08 PM</t>
  </si>
  <si>
    <t>Chejarla Venkatesh Reddy</t>
  </si>
  <si>
    <t>venkatesh.venky1090@gmail.com</t>
  </si>
  <si>
    <t>English, Telugu</t>
  </si>
  <si>
    <t>CHEJARLA KRISHNA REDDY</t>
  </si>
  <si>
    <t>Department of Earth Resources and Environmental Engineering, Room 1105-2, ITBT Bldg., Hanyang University, 222 Wangsimni-ro, Seongdong-gu, Seoul 04763, Republic of Korea</t>
  </si>
  <si>
    <t xml:space="preserve">Veda Vyasa EM High School </t>
  </si>
  <si>
    <t>Science, Maths, Physics,English</t>
  </si>
  <si>
    <t>Maths, Chemistry, Physics ,English</t>
  </si>
  <si>
    <t>Sri Venkateswara University</t>
  </si>
  <si>
    <t>Sri Venkateswara University, Tirupati, Andhra Pradesh</t>
  </si>
  <si>
    <t xml:space="preserve">VIT University </t>
  </si>
  <si>
    <t>VIT University, Vellore, Tamil Nadu</t>
  </si>
  <si>
    <t xml:space="preserve">Energy and Environmental Engineering </t>
  </si>
  <si>
    <t>Environmental Engineering (Research area: Solid Waste Management)</t>
  </si>
  <si>
    <t>&lt;p class="MsoNormal" style="text-align: justify; text-indent: .25in;"&gt;&lt;span style="font-family: 'Times New Roman',serif;"&gt;Authored &lt;strong&gt;10 Q1 SCIE-indexed journal publications&lt;/strong&gt; in leading environmental and chemical engineering journals.&lt;/span&gt;&lt;/p&gt;
&lt;p class="MsoNormal" style="text-align: justify; text-indent: .25in;"&gt;&lt;span style="font-family: 'Times New Roman',serif;"&gt;Filed a &lt;strong&gt;patent with the Korean Intellectual Property Office (KIPO), 2025&lt;/strong&gt;, on an integrated pretreatment method for demineralization and dehydration of pyrolysis-derived lignin-rich biocrude oil.&lt;/span&gt;&lt;/p&gt;
&lt;p class="MsoNormal" style="text-align: justify; text-indent: .25in;"&gt;&lt;span style="font-family: 'Times New Roman',serif;"&gt;Recipient of the &lt;strong&gt;MHRD Doctoral Fellowship&lt;/strong&gt; at IIT Guwahati (2016&amp;ndash;2020).&lt;/span&gt;&lt;/p&gt;
&lt;p class="MsoNormal" style="text-align: justify; text-indent: .25in;"&gt;&lt;span style="font-family: 'Times New Roman',serif;"&gt;Awarded the &lt;strong&gt;SERB-DST Young Scientist International Travel Grant&lt;/strong&gt; for presenting research at ICSW 2019, China.&lt;/span&gt;&lt;/p&gt;
&lt;p&gt;&amp;nbsp;&lt;/p&gt;
&lt;p class="MsoNormal" style="text-align: justify; text-indent: .25in;"&gt;&lt;span style="font-family: 'Times New Roman',serif;"&gt;Delivered an &lt;strong&gt;invited talk at the 10th International Conference on Sustainable Energy &amp;amp; Environment Challenges (IIT Jodhpur, 2025)&lt;/strong&gt;.&lt;/span&gt;&lt;/p&gt;</t>
  </si>
  <si>
    <t>GaBi, ArcGIS, QGIS, ENVI, SPSS, Origin, GC, IC, AAS, ICP-OES, GC–MS, MS Office</t>
  </si>
  <si>
    <t>20-Feb-26 04:35 PM</t>
  </si>
  <si>
    <t>Christeena Singh</t>
  </si>
  <si>
    <t>christeenasingh22@gmail.com</t>
  </si>
  <si>
    <t>23-Nov-1994</t>
  </si>
  <si>
    <t xml:space="preserve">Hindi english Gujarati ,English.    Gujarati.    </t>
  </si>
  <si>
    <t xml:space="preserve">Richard Dass </t>
  </si>
  <si>
    <t>E 419A Shree pushpanjali CHS vaswani Marg versova Andheri West</t>
  </si>
  <si>
    <t xml:space="preserve">MBM convent High school </t>
  </si>
  <si>
    <t>Gujarat</t>
  </si>
  <si>
    <t xml:space="preserve">Vidya Bharti school </t>
  </si>
  <si>
    <t xml:space="preserve">Gujarat </t>
  </si>
  <si>
    <t>RGPV</t>
  </si>
  <si>
    <t xml:space="preserve">Btirt College </t>
  </si>
  <si>
    <t xml:space="preserve">Civil engineering </t>
  </si>
  <si>
    <t xml:space="preserve">Welingkar institute of technology </t>
  </si>
  <si>
    <t xml:space="preserve">Mumbai </t>
  </si>
  <si>
    <t xml:space="preserve">Operations management </t>
  </si>
  <si>
    <t xml:space="preserve">NICMAR </t>
  </si>
  <si>
    <t xml:space="preserve">Hyderabad </t>
  </si>
  <si>
    <t xml:space="preserve">Quantity surveying and contract management </t>
  </si>
  <si>
    <t>20-Feb-26 04:49 PM</t>
  </si>
  <si>
    <t>Sunil Yadav Kshirsagar</t>
  </si>
  <si>
    <t>sunilksagar143@gmail.com</t>
  </si>
  <si>
    <t>25-Jan-1995</t>
  </si>
  <si>
    <t>Marathi ,Hindi</t>
  </si>
  <si>
    <t>Yadav Sahebrao Kshirsagar</t>
  </si>
  <si>
    <t xml:space="preserve">VIT-AP University, Besides AP Secretariat, Amaravathi, Guntur Dist, Andhra Pradesh-522241. </t>
  </si>
  <si>
    <t>Deulgaon Raja Highschool Deulgaon Raja</t>
  </si>
  <si>
    <t>Marathi Medium</t>
  </si>
  <si>
    <t xml:space="preserve">Deulgaon Raja Junior College, Deulgaon Raja </t>
  </si>
  <si>
    <t>Dr. Babasheb Ambedkar Marathwada University, Chhatrapati Sambhajinagar</t>
  </si>
  <si>
    <t>Barwale Mahavidyalya, Jalna</t>
  </si>
  <si>
    <t xml:space="preserve">B.Sc. </t>
  </si>
  <si>
    <t xml:space="preserve">Swami Ramanand Teerth Marathwada University, Nanded </t>
  </si>
  <si>
    <t>School of Mathematical Sciences, SRTMU, Nanded.</t>
  </si>
  <si>
    <t>Coding Theory</t>
  </si>
  <si>
    <t>VIT-AP University, Andhra Pradesh.</t>
  </si>
  <si>
    <t>&lt;p&gt;I qualified GATE and CSIR-UGC NET in the subject of Mathematics in 2019 and Maharashtra SET in the subject of Mathematics in 2021.&lt;/p&gt;</t>
  </si>
  <si>
    <t>MS Office,LaTeX,MATLAB,Python</t>
  </si>
  <si>
    <t>20-Feb-26 04:55 PM</t>
  </si>
  <si>
    <t>Prajakta Rajendra  Mane</t>
  </si>
  <si>
    <t>prajaktamane11.pm@gmail.com</t>
  </si>
  <si>
    <t>03-Nov-1995</t>
  </si>
  <si>
    <t xml:space="preserve">Marathi, Hindi, English ,Hindi English marathi </t>
  </si>
  <si>
    <t>Rajendra Mane</t>
  </si>
  <si>
    <t xml:space="preserve">Karjat, Ahilyanagar, Maharashtra </t>
  </si>
  <si>
    <t xml:space="preserve">Kanya Vidya Mandir, karjat </t>
  </si>
  <si>
    <t xml:space="preserve">SSC </t>
  </si>
  <si>
    <t xml:space="preserve">Hindi English marathi history science maths </t>
  </si>
  <si>
    <t xml:space="preserve">MG junior college, Karjat </t>
  </si>
  <si>
    <t xml:space="preserve">English marathi maths physics chemistry biology </t>
  </si>
  <si>
    <t xml:space="preserve">Government College of engineering and research, awasari, pune </t>
  </si>
  <si>
    <t xml:space="preserve">G H raisoni College of engineering and management, chas, Ahmednagar </t>
  </si>
  <si>
    <t xml:space="preserve">Structural engineering </t>
  </si>
  <si>
    <t>AISSMS College of engineering, pune</t>
  </si>
  <si>
    <t xml:space="preserve">Environment engineering </t>
  </si>
  <si>
    <t xml:space="preserve">AISSMS College of engineering, pune </t>
  </si>
  <si>
    <t>&lt;p&gt;Acquired formal certification in Research and Publication Ethics through the Centre of Publication Ethics,Savitribai Phule Pune University (SPPU), held from August 18 to September 23, 2025.&lt;/p&gt;
&lt;p&gt;Completed an online course conducted by NPTEL on "Adsor</t>
  </si>
  <si>
    <t>&lt;p&gt;Published research paper in International Research Journal of Engineering and Technology (IRJET) (July 2022) on Shear Strengthening of Reinforced Pre-Stressed Concrete Beam using FRP.&lt;/p&gt;
&lt;p&gt;Published review paper in Indian Journal of Environment Protection (IJEP) (Feb 2025) on Water Quality Assessment and Remediation using MgO Nanoparticles &amp;ndash; Mithi River Case Study.&lt;/p&gt;
&lt;p&gt;Successfully completed Ph.D. coursework and actively contributing to research in Structural &amp;amp; Environmental Engineering.&lt;/p&gt;
&lt;p&gt;Acquired formal certification in Research and Publication Ethics from Savitribai Phule Pune University (SPPU) (2025).&lt;/p&gt;
&lt;p&gt;Completed AICTE ATAL Faculty Development Program on Earthquake Engineering &amp;amp; Vibration Control.&lt;/p&gt;
&lt;p&gt;Appointed Understudy Supervisor (Exam Cell) at Lokmanya Tilak Institute of Architecture and Design Studies (LTIADS) (2025).&lt;/p&gt;
&lt;p&gt;Entrusted with ERP HOD responsibilities, handling complete departmental ERP coordination.&lt;/p&gt;
&lt;p&gt;Served as Chairman for Winter Semester Examination 2019 under Dr. Babasaheb Ambedkar Technological University.&lt;/p&gt;
&lt;p&gt;Recognized University Paper Moderator.&lt;/p&gt;
&lt;p&gt;Organized and conducted technical workshops including:&lt;/p&gt;
&lt;p&gt;Bridge It (Structural Model Making)&lt;/p&gt;
&lt;p&gt;Concrete Crafts&lt;/p&gt;
&lt;p&gt;Structure Sense with STAAD&lt;/p&gt;
&lt;p&gt;Paper Quilling&lt;/p&gt;
&lt;p&gt;Tied &amp;amp; Totes&lt;/p&gt;
&lt;p&gt;Coordinated and successfully managed national study tours (Ahmedabad&amp;ndash;Bhuj, Delhi&amp;ndash;Agra, Gwalior&amp;ndash;Khajuraho, etc.).&lt;/p&gt;
&lt;p&gt;Attended multiple National-Level FDPs on AI, Automation, Coastal Engineering, Soft Computing &amp;amp; Water Resources.&lt;/p&gt;</t>
  </si>
  <si>
    <t>AutoCAD, MS OFFICE, MSCIT COURSE,.</t>
  </si>
  <si>
    <t>20-Feb-26 05:18 PM</t>
  </si>
  <si>
    <t>Satish Shripatrao Deshmukh</t>
  </si>
  <si>
    <t>ssdbaramati@gmail.com</t>
  </si>
  <si>
    <t>01-Jun-1970</t>
  </si>
  <si>
    <t>Shripatrao</t>
  </si>
  <si>
    <t>Flat No. I-503, Wonder City Katraj Pune Pin-411046</t>
  </si>
  <si>
    <t xml:space="preserve">Sanjeevani Vidyalaya Manegaon </t>
  </si>
  <si>
    <t>SSC Board Maharashtra Pune</t>
  </si>
  <si>
    <t>Marathi, Hindi,English,Mathematics,Science</t>
  </si>
  <si>
    <t xml:space="preserve"> Vivek Vardhini Vidyalaya and Junior College Pandharpur</t>
  </si>
  <si>
    <t>HSC Board Maharashtra Pune</t>
  </si>
  <si>
    <t>Marathi,English,Mathematics,Physics</t>
  </si>
  <si>
    <t>Shri Tulja Bhavani College Of Engineering, Tuljapur</t>
  </si>
  <si>
    <t>Bharati Vidyapeeth Deemed University, Pune</t>
  </si>
  <si>
    <t>Bharati Vidyapeeth College of Engineering, Pune. Maharashtra</t>
  </si>
  <si>
    <t>Hydraulic Engineering</t>
  </si>
  <si>
    <t>M. Tech in Civil Hydraulic Engineering</t>
  </si>
  <si>
    <t>Water Resources Engineering</t>
  </si>
  <si>
    <t>Veermata Jijabai Technological Institute (VJTI), Matunga Mumbai</t>
  </si>
  <si>
    <t>&lt;p data-path-to-node="3"&gt;&lt;strong data-path-to-node="3" data-index-in-node="0"&gt;Institutional Leadership &amp;amp; Quality Assurance:&lt;/strong&gt;&lt;/p&gt;
&lt;ul data-path-to-node="4"&gt;
&lt;li&gt;
&lt;p data-path-to-node="4,0,0"&gt;&lt;strong data-path-to-node="4,0,0" data-index-in-node="0"&gt;NAAC 'A+' Grade:&lt;/strong&gt; Successfully spearheaded the NAAC Cycle-II accreditation process as the IQAC Coordinator for Trinity Academy of Engineering, achieving a prestigious 'A+' grade.&lt;/p&gt;
&lt;/li&gt;
&lt;li&gt;
&lt;p data-path-to-node="4,1,0"&gt;&lt;strong data-path-to-node="4,1,0" data-index-in-node="0"&gt;Infrastructure &amp;amp; Institutional Development:&lt;/strong&gt; Played a foundational role in establishing multiple engineering institutes under KJEI (TCOER, KJCOEMR, PCOEMR) since 2008. Directed the planning and procurement for civil engineering laboratories, academic buildings, and campus infrastructure.&lt;/p&gt;
&lt;/li&gt;
&lt;li&gt;
&lt;p data-path-to-node="4,2,0"&gt;&lt;strong data-path-to-node="4,2,0" data-index-in-node="0"&gt;Academic Administration:&lt;/strong&gt; Served effectively as Head of the Civil Engineering Department and In-Charge of the Admission Committee, driving both academic rigor and enrollment growth.&lt;/p&gt;
&lt;/li&gt;
&lt;/ul&gt;
&lt;p data-path-to-node="5"&gt;&lt;strong data-path-to-node="5" data-index-in-node="0"&gt;Industry Collaboration &amp;amp; Consultancy:&lt;/strong&gt;&lt;/p&gt;
&lt;ul data-path-to-node="6"&gt;
&lt;li&gt;
&lt;p data-path-to-node="6,0,0"&gt;&lt;strong data-path-to-node="6,0,0" data-index-in-node="0"&gt;Revenue Generation:&lt;/strong&gt; Actively drove the departmental Consultancy Cell, successfully raising funds of Rs. 25 Lakhs through industry-academia collaboration, material testing, and applied engineering solutions.&lt;/p&gt;
&lt;/li&gt;
&lt;li&gt;
&lt;p data-path-to-node="6,1,0"&gt;&lt;strong data-path-to-node="6,1,0" data-index-in-node="0"&gt;National Infrastructure Projects:&lt;/strong&gt; Currently serving as Mentor and Nodal Officer for the National Jal Jeevan Mission (JJM) third-party audits (in collaboration with AICTE), leading critical water infrastructure field audits in districts like Gir Somnath and Devbhumi Dwarka.&lt;/p&gt;
&lt;/li&gt;
&lt;/ul&gt;
&lt;p data-path-to-node="7"&gt;&lt;strong data-path-to-node="7" data-index-in-node="0"&gt;Research &amp;amp; Academic Excellence:&lt;/strong&gt;&lt;/p&gt;
&lt;ul data-path-to-node="8"&gt;
&lt;li&gt;
&lt;p data-path-to-node="8,0,0"&gt;&lt;strong data-path-to-node="8,0,0" data-index-in-node="0"&gt;National Recognition:&lt;/strong&gt; Awarded the "Best Research Paper National Award" by the Institution of Engineers India (IEI) in September 2022 at New Delhi.&lt;/p&gt;
&lt;/li&gt;
&lt;li&gt;
&lt;p data-path-to-node="8,1,0"&gt;&lt;strong data-path-to-node="8,1,0" data-index-in-node="0"&gt;Subject Matter Expertise:&lt;/strong&gt; Frequently invited as an expert resource person to deliver lectures on "Innovative and Sustainable Construction Technology" across various engineering institutions.&lt;/p&gt;
&lt;/li&gt;
&lt;/ul&gt;
&lt;p data-path-to-node="9"&gt;&lt;strong data-path-to-node="9" data-index-in-node="0"&gt;Student Development &amp;amp; Mentorship:&lt;/strong&gt;&lt;/p&gt;
&lt;ul data-path-to-node="10"&gt;
&lt;li&gt;
&lt;p data-path-to-node="10,0,0"&gt;&lt;strong data-path-to-node="10,0,0" data-index-in-node="0"&gt;Innovation Mentorship:&lt;/strong&gt; Successfully mentored student project groups selected for national-level competitions, including the Smart India Hackathon at Gandhinagar.&lt;/p&gt;
&lt;/li&gt;
&lt;li&gt;
&lt;p data-path-to-node="10,1,0"&gt;&lt;strong data-path-to-node="10,1,0" data-index-in-node="0"&gt;Platform Creation:&lt;/strong&gt; Organized and successfully conducted major academic events such as the Avishkar competition to foster technical and research skills among engineering students.&lt;/p&gt;
&lt;/li&gt;
&lt;/ul&gt;</t>
  </si>
  <si>
    <t>AutoCAD,MS Office</t>
  </si>
  <si>
    <t>20-Feb-26 05:26 PM</t>
  </si>
  <si>
    <t>Rutuja Sadashiv Mane</t>
  </si>
  <si>
    <t>ar.rutu@gmail.com</t>
  </si>
  <si>
    <t>11-Apr-1984</t>
  </si>
  <si>
    <t>Sadashiv B. Mane</t>
  </si>
  <si>
    <t>D-501. Windsor Residency, Balewadi Phata, Baner, Pune-411045, Maharashtra</t>
  </si>
  <si>
    <t>Paranjape Highschool</t>
  </si>
  <si>
    <t>Nagpur/ Maharashtra</t>
  </si>
  <si>
    <t>Mathematics, English, Hindi, Marathi</t>
  </si>
  <si>
    <t>Dharampeth M P Dev Memorial Science College</t>
  </si>
  <si>
    <t>Mathematics, English, Hindi, Science</t>
  </si>
  <si>
    <t xml:space="preserve">Rashtrasant Tukadoji Maharaj, Nagpur University </t>
  </si>
  <si>
    <t>L. A. D. College of Women, Seminary Hills, Nagpur Maharashtra</t>
  </si>
  <si>
    <t>Construction Management, Building COnstruction, History of Architecture , Building Services</t>
  </si>
  <si>
    <t>Vishwesvaraya Institute of Technology</t>
  </si>
  <si>
    <t>Vishwesvaraya Institute of Technology, Nagpur. Maharashtra</t>
  </si>
  <si>
    <t>Housing,Transportation Planning,Infrastructure Planning</t>
  </si>
  <si>
    <t>&lt;p&gt;1. Published research paper titled "&lt;strong&gt;&lt;span lang="EN-US" style="font-size: 12pt; font-family: 'Times New Roman', serif;"&gt;Design Competitions as Experiential Pedagogy in Architectural Education: An Integrated Approach"&lt;/span&gt;&lt;/strong&gt;&lt;span lang="EN-US" style="font-size: 12pt; font-family: 'Times New Roman', serif;"&gt; in the conference organized by IES&amp;rsquo;s College of Architecture Mumbai -&lt;/span&gt;&lt;strong&gt;&lt;span lang="EN-US" style="font-size: 12pt; font-family: Arial, sans-serif; font-variant-numeric: normal; font-variant-east-asian: normal; font-variant-caps: small-caps; font-variant-alternates: normal; font-variant-position: normal; font-variant-emoji: normal; color: #1f4e79;"&gt; &lt;/span&gt;&lt;/strong&gt;&lt;span lang="EN-US" style="font-size: 12pt; font-family: 'Times New Roman', serif;"&gt;MIMANSA 2025: The Maidan and the Mall&lt;/span&gt;&lt;strong&gt;&lt;span lang="EN-US" style="font-size: 12pt; font-family: Arial, sans-serif; font-variant-numeric: normal; font-variant-east-asian: normal; font-variant-caps: small-caps; font-variant-alternates: normal; font-variant-position: normal; font-variant-emoji: normal; color: #1f4e79;"&gt; , &lt;/span&gt;&lt;/strong&gt;&lt;span lang="EN-US" style="font-size: 12pt; font-family: 'Times New Roman', serif;"&gt;Paper selected for Publication in &lt;strong&gt;SCOPUS Journal.&lt;/strong&gt;&lt;/span&gt;&lt;/p&gt;
&lt;p&gt;&lt;span lang="EN-US" style="font-size: 12pt; font-family: 'Times New Roman', serif;"&gt;2.&amp;nbsp;&lt;/span&gt;&lt;span lang="EN-US" style="font-size: 12pt; font-family: 'Times New Roman', serif;"&gt;Paper got accepted in conference for presentation, titled &amp;lsquo;&lt;strong&gt;Role of Urban designers in controlling AQI(Air quality index of Indian metro cities&lt;/strong&gt;) organized by BKPS college, Pune&lt;strong&gt; &lt;/strong&gt;&lt;/span&gt;&lt;span lang="EN-US" style="font-size: 10pt; font-family: 'Nirmala UI', sans-serif;"&gt;राज्य&lt;/span&gt;&lt;span lang="EN-US" style="font-size: 10pt; font-family: 'Times New Roman', serif;"&gt; &lt;/span&gt;&lt;span lang="EN-US" style="font-size: 10pt; font-family: 'Nirmala UI', sans-serif;"&gt;स्तरीय&lt;/span&gt;&lt;span lang="EN-US" style="font-size: 10pt; font-family: 'Times New Roman', serif;"&gt; &lt;/span&gt;&lt;span lang="EN-US" style="font-size: 10pt; font-family: 'Nirmala UI', sans-serif;"&gt;वास्तुकला&lt;/span&gt;&lt;span lang="EN-US" style="font-size: 10pt; font-family: 'Times New Roman', serif;"&gt; &lt;/span&gt;&lt;span lang="EN-US" style="font-size: 10pt; font-family: 'Nirmala UI', sans-serif;"&gt;मराठी&lt;/span&gt;&lt;span lang="EN-US" style="font-size: 10pt; font-family: 'Times New Roman', serif;"&gt; &lt;/span&gt;&lt;span lang="EN-US" style="font-size: 10pt; font-family: 'Nirmala UI', sans-serif;"&gt;परिषद&lt;/span&gt;&lt;span lang="EN-US" style="font-size: 10pt; font-family: 'Times New Roman', serif;"&gt;, &lt;/span&gt;&lt;span lang="EN-US" style="font-size: 10pt; font-family: 'Nirmala UI', sans-serif;"&gt;२०२६&lt;/span&gt;&lt;span lang="EN-US" style="font-size: 10pt; font-family: 'Times New Roman', serif;"&gt; &amp;ndash; &lt;/span&gt;&lt;span lang="EN-US" style="font-size: 10pt; font-family: 'Nirmala UI', sans-serif;"&gt;वर्ष&lt;/span&gt;&lt;span lang="EN-US" style="font-size: 10pt; font-family: 'Times New Roman', serif;"&gt; &lt;/span&gt;&lt;span lang="EN-US" style="font-size: 10pt; font-family: 'Nirmala UI', sans-serif;"&gt;पाचवे.&lt;/span&gt;&lt;/p&gt;
&lt;p&gt;&lt;span lang="EN-US" style="font-size: 10pt; font-family: 'Nirmala UI', sans-serif;"&gt;&lt;span style="font-family: 'Times New Roman', serif; font-size: 16px;"&gt;3&lt;/span&gt;.&amp;nbsp;&lt;/span&gt;&lt;span lang="EN-US" style="font-size: 11.0pt; font-family: 'Arial',sans-serif; mso-fareast-font-family: 'Times New Roman'; mso-ansi-language: EN-US; mso-fareast-language: EN-US; mso-bidi-language: AR-SA;"&gt;Mentored students for a project which resulted in &lt;strong&gt;third prize at national level &lt;/strong&gt;&amp;lsquo;Our Godavari - Riverfront and Cultural Design Competition organized by Nashik Municipal Corporation.&lt;/span&gt;&lt;/p&gt;</t>
  </si>
  <si>
    <t>AutoCAD, MS Office</t>
  </si>
  <si>
    <t>Geetopriyo Roy</t>
  </si>
  <si>
    <t>geetopriyoroy8@gmail.com</t>
  </si>
  <si>
    <t>14-Dec-1992</t>
  </si>
  <si>
    <t>English, Hindi,Bengali,Assamese</t>
  </si>
  <si>
    <t>GAUTAM ROY</t>
  </si>
  <si>
    <t>PLOT NUMBER 31, JOSHIWADI, GOPAL NAGAR, NAGPUR, MAHARASHTRA 440022</t>
  </si>
  <si>
    <t>English, Hindi, Mathermatics,Science,Social science</t>
  </si>
  <si>
    <t>RTM Nagpur University</t>
  </si>
  <si>
    <t>Bapurao Deshmukh College of Engineering, Sewagram, Maharashtra</t>
  </si>
  <si>
    <t>NIT Silchar</t>
  </si>
  <si>
    <t>Structural Dynamics and Earthquake Engineering</t>
  </si>
  <si>
    <t>M.Tech in Structural Dynamics and Earthquake Engineering</t>
  </si>
  <si>
    <t>&lt;p&gt;1. I am a recipient of the prestigious Coalition for Disaster Resilient Infrastructure (CDRI) Fellowship (2025&amp;ndash;2026), awarded with an international research grant of USD 15,000 for my project titled &amp;ldquo;Resilience of Social and Critical Infrastructure against Seismic Hazard using Markov Chain."&lt;/p&gt;
&lt;p&gt;2. I was also honored with the Best Paper Award at the International Conference on Advances in Structural Mechanics and Applications (ASMA-2021) for my work on probabilistic seismic hazard analysis.&lt;/p&gt;
&lt;p&gt;3. I served as a reviewer for international journals, including the Journal of Seismology, Journal of the Institution of Engineers (India): Series A, and Innovative Infrastructure Solutions.&lt;/p&gt;</t>
  </si>
  <si>
    <t>SAP2000</t>
  </si>
  <si>
    <t>20-Feb-26 05:40 PM</t>
  </si>
  <si>
    <t>Ayushi Deb Roy</t>
  </si>
  <si>
    <t>ayushi.debroy@gmail.com</t>
  </si>
  <si>
    <t>18-Oct-1993</t>
  </si>
  <si>
    <t>Engish,hindi,bengali</t>
  </si>
  <si>
    <t>Tuhin Sen</t>
  </si>
  <si>
    <t>604, Manas Residency, Airoli Sector 8A, Navi Mumbai, Maharashtra, 400708</t>
  </si>
  <si>
    <t xml:space="preserve">Sunbeam English School Lanka </t>
  </si>
  <si>
    <t>CBSE, Varanasi, UP</t>
  </si>
  <si>
    <t>English,sanskrit,mathematics,Science,Social science,Introductory IT</t>
  </si>
  <si>
    <t>English,sanskrit,chemistry,biology,physics</t>
  </si>
  <si>
    <t>Varanasi, UP</t>
  </si>
  <si>
    <t>Zoology,Chemistry,Psychology</t>
  </si>
  <si>
    <t>B.Sc (Hons)</t>
  </si>
  <si>
    <t>University of Delhi Soith Campus, Delhi</t>
  </si>
  <si>
    <t>Applied Psychology</t>
  </si>
  <si>
    <t>Indian Institute of Technology, Delhi</t>
  </si>
  <si>
    <t>&lt;p&gt;Presented full paper on &amp;ldquo;Acquiescent Non-whistleblowing: Exploring the causal mechanisms&amp;rdquo; at British Academy of Management 2024 Conference in September 2024&lt;br /&gt;Participated and presented a short paper in the 4th IR- Challenges and Opportunities for the Future of Work, a conference held by IIT Delhi and University of Newcastle, Australia on 17th January 2020 at DMS, IIT Delhi.&lt;br /&gt;Attended &amp;ldquo;2nd International Conference of Indian Academy of Health Psychology, 2016: Presented paper on &amp;ldquo;Influence of Servant Leadership on Achievement Motivation of private and public sector employees&amp;rdquo;, Paper selected for Session for Best Paper Award.&lt;br /&gt;&amp;bull; Lifetime Member of Indian Academy of Health Psychology&lt;br /&gt;Certification of Merit for outstanding academic performance and for being among the top 0.1 percent of successful candidates of All India Secondary School Examination 2009 in English and Introductory IT.&lt;/p&gt;</t>
  </si>
  <si>
    <t>MS Office,SPSS,AMOS,SmartPLS,MAXQDA</t>
  </si>
  <si>
    <t>20-Feb-26 06:21 PM</t>
  </si>
  <si>
    <t>Yachna Ramesh Gharde</t>
  </si>
  <si>
    <t>ghardeyachna@gmail.com</t>
  </si>
  <si>
    <t>27-Oct-1982</t>
  </si>
  <si>
    <t>Ramesh</t>
  </si>
  <si>
    <t>Flat No 1302 SOMMET Building TOWER B
near Manas lake bhugaon</t>
  </si>
  <si>
    <t>K. T. Rughwani Sindhu English High School NAGPUR</t>
  </si>
  <si>
    <t>Maharashtra State Board of Technical Education,</t>
  </si>
  <si>
    <t>english maths social science marathi history</t>
  </si>
  <si>
    <t>S.C.S. Girls High School nagpur</t>
  </si>
  <si>
    <t>Maharashtra state board</t>
  </si>
  <si>
    <t>Dada Ramchand Bakhru Sindhu Mahavidyalaya NAGPUR</t>
  </si>
  <si>
    <t>CHEMISTRY BOTANY ,ZOOLOGY</t>
  </si>
  <si>
    <t>Rashtrasant Tukadoji Maharaj Nagpur University,</t>
  </si>
  <si>
    <t>CHEMISTRY BOTANY ZOOLOGY</t>
  </si>
  <si>
    <t>Sant Gadge Baba Amravati University India</t>
  </si>
  <si>
    <t xml:space="preserve">Prof.Ram Meghe Institute of Technology &amp; Research </t>
  </si>
  <si>
    <t>Marketing &amp; HRM</t>
  </si>
  <si>
    <t>Department Of Business Management NAGPUR</t>
  </si>
  <si>
    <t>&lt;p&gt;My professional identity is shaped as much by the library as it is by the football field. As a Research Scholar at DBM, Nagpur, I have honed the analytical discipline required for Scopus-indexed scholarship. However, it was playing University-level Football that taught me the true meaning of grit and team synergy. In the CRIP sector, where projects are won or lost on team coordination, I bring the unique perspective of a scholar-athlete who understands that success requires both a brilliant strategy and the stamina to see it through to the final whistle.&lt;/p&gt;</t>
  </si>
  <si>
    <t>SPSS MSOFICE</t>
  </si>
  <si>
    <t>20-Feb-26 06:34 PM</t>
  </si>
  <si>
    <t>Shraddha Mahore Manjrekar</t>
  </si>
  <si>
    <t>iitrshraddha@gmail.com</t>
  </si>
  <si>
    <t>19-Jul-1980</t>
  </si>
  <si>
    <t>Hindi, English,marathi,Sanskrit</t>
  </si>
  <si>
    <t>Himanshu Manjrekar</t>
  </si>
  <si>
    <t>A- 204 Colori, survey 60/2/2, Undri, Pune, 411060, Maharashtra</t>
  </si>
  <si>
    <t>Saraswati Shishu Mandir</t>
  </si>
  <si>
    <t>Madhya Pradesh Board</t>
  </si>
  <si>
    <t>Hindi, English, Sanskrit, Science, Social Science ,Maths</t>
  </si>
  <si>
    <t>Open</t>
  </si>
  <si>
    <t>Physics , Maths,Chemistry</t>
  </si>
  <si>
    <t>Shri Vaishnav Politechnic</t>
  </si>
  <si>
    <t>Mechanics of Structures, Soil mechanics, Quantity Surveying and costing,Surveying and Levelling</t>
  </si>
  <si>
    <t>Rajiv Gandhi Praudyogiki Vishvavidhyalaya</t>
  </si>
  <si>
    <t>Institute of Environment Planning and Technology</t>
  </si>
  <si>
    <t>Architectural Design, Structures, Estimating and Costing, Landscape Architecture</t>
  </si>
  <si>
    <t>Department of Architecture and Planning</t>
  </si>
  <si>
    <t>Ecology, Demographics</t>
  </si>
  <si>
    <t>Master of Urban and Rural Planning</t>
  </si>
  <si>
    <t>Urban and Rural Planning</t>
  </si>
  <si>
    <t>Amity University Haryana</t>
  </si>
  <si>
    <t>&lt;p&gt;Recipient of the MASA Best Teachers Award (2021) and Best Paper Presentation Award (2020) for contributions to architectural pedagogy and research. Awarded Special Mention in the Ultratech India Next &amp;ndash; Build with Speed Rural Housing Design Competition (2022) and recognized for Outstanding Contribution at Lunkad Realty (2015) and Outstanding Performance at TERI (2007). Played a key role in securing NAAC accreditation through leadership in IQAC and academic governance. Principal investigator/contributor to funded research projects including ICSSR WRC and Unnat Bharat Abhiyan grants, with publications in reputed national and international forums.&lt;/p&gt;</t>
  </si>
  <si>
    <t>AutoCAD, MS Office,Ecotect, Climate consultant</t>
  </si>
  <si>
    <t>20-Feb-26 07:21 PM</t>
  </si>
  <si>
    <t>Sandeep  Prabhudas Tembhurkar</t>
  </si>
  <si>
    <t>stembhurkar@zohomail.com</t>
  </si>
  <si>
    <t>04-May-1983</t>
  </si>
  <si>
    <t>Prabhudas Tembhurkar</t>
  </si>
  <si>
    <t>Flat No 211-A , Manas Vally, bhukum, Pirangut road Pune</t>
  </si>
  <si>
    <t>Mecosabagh Methodist High School</t>
  </si>
  <si>
    <t xml:space="preserve">Maharashtra State Board of secondary and higher secondary education pune </t>
  </si>
  <si>
    <t>Marathi, Mathematics</t>
  </si>
  <si>
    <t>Government Polytechnic College  Nagpur</t>
  </si>
  <si>
    <t>Rashtrasant Tukdoji Maharaj University Nagpur</t>
  </si>
  <si>
    <t>KDK College of Engineering, Nagpur</t>
  </si>
  <si>
    <t>KDK College of Engineering Nagpur</t>
  </si>
  <si>
    <t xml:space="preserve">Construction Technology and Management </t>
  </si>
  <si>
    <t>Visvesvaraya National Institute of Technology (VNIT) nagpur</t>
  </si>
  <si>
    <t>&lt;p&gt;Diploma In Interier Designing&amp;nbsp;&lt;/p&gt;
&lt;p&gt;, Diploma In MS Office&amp;nbsp;&lt;/p&gt;</t>
  </si>
  <si>
    <t>MS Office ,Staat Pro,BIM</t>
  </si>
  <si>
    <t>20-Feb-26 07:26 PM</t>
  </si>
  <si>
    <t>Ishaan Thakur</t>
  </si>
  <si>
    <t>ishaanthakur.ced@gmail.com</t>
  </si>
  <si>
    <t>06-Jul-1994</t>
  </si>
  <si>
    <t>Prem Thakur</t>
  </si>
  <si>
    <t>AG20, Tagore Bhawan, SVNIT Campus, Surat, Gujarat, 395007</t>
  </si>
  <si>
    <t>Chapslee School</t>
  </si>
  <si>
    <t>Mathematics,English,Hindi,Social Science,Science,computer science,physical education</t>
  </si>
  <si>
    <t>DAV Lakkar Bazaar</t>
  </si>
  <si>
    <t>Physics,Chemistry,Mathematics,Physical Education,English</t>
  </si>
  <si>
    <t>Bahra University</t>
  </si>
  <si>
    <t>Bahra University, Solan (HP)</t>
  </si>
  <si>
    <t>Sardar Vallabhbhai National Institute of Technology, Surat, Gujarat</t>
  </si>
  <si>
    <t>M.Tech. Urban Planning</t>
  </si>
  <si>
    <t>&lt;p&gt;&lt;strong&gt;&lt;span style="color: #000000;"&gt;Microsoft and Coursera Professional Development Courses 2024&lt;/span&gt;&lt;/strong&gt;&lt;br /&gt;&lt;span style="color: #000000;"&gt;Project Management Fundamentals&lt;/span&gt;&lt;br data-start="678" data-end="681" /&gt;Team Building and Leadersh</t>
  </si>
  <si>
    <t>&lt;ul&gt;
&lt;li data-start="1871" data-end="1993"&gt;Peer reviewed journal publications in &lt;em&gt;International Journal of Building Pathology and Adaptation&lt;/em&gt; and &lt;em&gt;Property Management&lt;/em&gt;&lt;/li&gt;
&lt;li data-start="1995" data-end="2114"&gt;Indian Patent Application filed for System and Method for Occupant Centric Property Valuation using perception scores&lt;/li&gt;
&lt;li data-start="2116" data-end="2271"&gt;International research collaboration under Government of India SPARC Project P2294 with London South Bank University and University of Naples Federico II&lt;/li&gt;
&lt;li data-start="2273" data-end="2348"&gt;Qualified HPPSC Assistant Town Planner Class I Gazetted Mains Examination&lt;/li&gt;
&lt;li data-start="2350" data-end="2398"&gt;GATE Qualified Civil Engineer&lt;/li&gt;
&lt;li data-start="2350" data-end="2398"&gt;Founding Chairman of Indian Plumbing Association Student Chapter at SVNIT&lt;/li&gt;
&lt;/ul&gt;</t>
  </si>
  <si>
    <t>MS Office,MS Project,Primavera,Revit</t>
  </si>
  <si>
    <t>20-Feb-26 08:11 PM</t>
  </si>
  <si>
    <t>Padmaja Ajit Ganpatye</t>
  </si>
  <si>
    <t>padmaja.fpna@gmail.com</t>
  </si>
  <si>
    <t>15-Sep-1977</t>
  </si>
  <si>
    <t>Ajit</t>
  </si>
  <si>
    <t>B wing 3rd floor, Bliss Apartment, Laxman Nagar, Balewadi Baner, 411045</t>
  </si>
  <si>
    <t>K.M.S.P. Mandals High School</t>
  </si>
  <si>
    <t xml:space="preserve">Science, Mathematics,english,social science </t>
  </si>
  <si>
    <t>K.J. Somaiya College of Arts and Commerce</t>
  </si>
  <si>
    <t>Accounts,Mathematics</t>
  </si>
  <si>
    <t>Financial Accounting and Auditing,cost accounting,Management Accounting,tax</t>
  </si>
  <si>
    <t>Bachelor in Commerce</t>
  </si>
  <si>
    <t>Financial Accounting and Auditing</t>
  </si>
  <si>
    <t>R.A.Podar College of Commerce and Economics</t>
  </si>
  <si>
    <t>Financial Accounting and auditing</t>
  </si>
  <si>
    <t>Master in Commerce</t>
  </si>
  <si>
    <t>Savitribai Phule Pune Univeristy</t>
  </si>
  <si>
    <t>&lt;p&gt;Certification Program in Financial Modelling and Equity Research (5 Months) by FINXL, Jan 20&lt;/p&gt;
&lt;p&gt;Certification Program in Financial Planning and Analysis (5 Months) by FINXL, Jan 20&lt;/p&gt;
&lt;p&gt;Accountancy &amp;amp; Financial Statement Analysis: Complete tra</t>
  </si>
  <si>
    <t>&lt;p class="MsoNormal" style="margin-left: 0cm; text-indent: 0cm;"&gt;&lt;strong&gt;&lt;span style="color: #1f497d;"&gt;PAPERS PUBLISHED &amp;amp; PRESENTED&lt;/span&gt;&lt;/strong&gt;&lt;/p&gt;
&lt;p class="MsoNormal" style="margin-left: 0cm; text-indent: 0cm;"&gt;&amp;bull;Paper titled &amp;lsquo;Role of CSR in Inclusive Growth: Indian Experience&amp;rsquo; in National conference, Mumbai on Feb 2011 with&lt;/p&gt;
&lt;p class="MsoNormal" style="margin-left: 0cm; text-indent: 0cm;"&gt;ISBN (13)-978-81-888-18-58-5&lt;/p&gt;
&lt;p class="MsoNormal" style="margin-left: 0cm; text-indent: 0cm;"&gt;&amp;bull; Paper titled &amp;lsquo;Effective teaching methods and teaching aids at Higher education level&amp;rsquo; in National conference, Mumbai&lt;/p&gt;
&lt;p class="MsoNormal" style="margin-left: 0cm; text-indent: 0cm;"&gt;on Jan 2012 with ISBN-978-93-81801-50-5&lt;/p&gt;
&lt;p class="MsoNormal" style="margin-left: 0cm; text-indent: 0cm;"&gt;&amp;bull; Paper titled &amp;lsquo;Effects of Globalization on Retailing sector&amp;rsquo; in National Conference, Mumbai on Feb 2012 with ISBN-978-&lt;/p&gt;
&lt;p class="MsoNormal" style="margin-left: 0cm; text-indent: 0cm;"&gt;93-5023-618-5&lt;/p&gt;
&lt;p class="MsoNormal" style="margin-left: 0cm; text-indent: 0cm;"&gt;&amp;bull; Paper titled &amp;lsquo;E-Learning and Higher Education in India&amp;rsquo; in National Conference, Mumbai on Sept. 2012 with ISBN no:&lt;/p&gt;
&lt;p class="MsoNormal" style="margin-left: 0cm; text-indent: 0cm;"&gt;978-93-82062-56-1&lt;/p&gt;
&lt;p class="MsoNormal" style="margin-left: 0cm; text-indent: 0cm;"&gt;&amp;bull; Paper titled &amp;lsquo;Role of an Educational institutional to empower women - A Case Study&amp;rdquo; in National conference in Mumbai&lt;/p&gt;
&lt;p class="MsoNormal" style="margin-left: 0cm; text-indent: 0cm;"&gt;on Nov 2012 with ISBN no: 978-93-82429-94-4&lt;/p&gt;
&lt;p class="MsoNormal" style="margin-left: 0cm; text-indent: 0cm;"&gt;&amp;bull; Paper titled &amp;lsquo;Empowerment of Women in Panchayati Raj System&amp;rsquo; in International Seminar, Mumbai on Jan 2014 with&lt;/p&gt;
&lt;p class="MsoNormal" style="margin-left: 0cm; text-indent: 0cm;"&gt;ISBN no: ISBN 978-93-83072-19-4&lt;/p&gt;
&lt;p class="MsoNormal" style="margin-left: 0cm; text-indent: 0cm;"&gt;&amp;bull; Paper titled &amp;lsquo;Role of youth in Internal Security&amp;rsquo; National Conference, Mumbai on Jan 2014 with ISBN : ISBN-978-93-&lt;/p&gt;
&lt;p class="MsoNormal" style="margin-left: 0cm; text-indent: 0cm;"&gt;83681-99-0&lt;/p&gt;
&lt;p class="MsoNormal" style="margin-left: 0cm; text-indent: 0cm;"&gt;&amp;bull; Paper titled &amp;lsquo;Climate change in South Asia&amp;rsquo; in National Seminar at University of Mumbai on March 2014&lt;/p&gt;
&lt;p class="MsoNormal" style="margin-left: 0cm; text-indent: 0cm;"&gt;&amp;bull; Paper titled &amp;lsquo;Financial inclusion through financial literacy among youth&amp;rsquo; in DCACSCNP - International Research Journal&lt;/p&gt;
&lt;p class="MsoNormal" style="margin-left: 0cm; text-indent: 0cm;"&gt;of Commerce, Management and Social &amp;ndash;Issue, Pune on July-Dec 2015 with ISSN-2321-9831&lt;/p&gt;
&lt;p class="MsoNormal" style="margin-left: 0cm; text-indent: 0cm;"&gt;&amp;bull; Paper titled &amp;lsquo;A Study of saving and spending behaviour of female youth as compared to male youth to address the&lt;/p&gt;
&lt;p class="MsoNormal" style="margin-left: 0cm; text-indent: 0cm;"&gt;issue of gender sensitization in our society&amp;rsquo; in international conference, Mumbai on Dec 2015 with ISSN 2319-2429&lt;/p&gt;
&lt;p class="MsoNormal" style="margin-left: 0cm; text-indent: 0cm;"&gt;&amp;bull; Paper titled &amp;lsquo;Role of financial inclusion policy through Pradhanmantri-Jan Dhan Yojna&amp;rsquo; in Research HorizonCompendium of Research, Pune on May 2016 with ISBN:978-93-5158-544-2&lt;/p&gt;
&lt;p class="MsoNormal" style="margin-left: 0cm; text-indent: 0cm;"&gt;&amp;bull; Paper titled &amp;lsquo;The Need of Holistic Approach for Retirement Planning: A Study&amp;rsquo; in Episteme: an online interdisciplinary,&lt;/p&gt;
&lt;p class="MsoNormal" style="margin-left: 0cm; text-indent: 0cm;"&gt;multidisciplinary &amp;amp; multi-cultural online journal with BCAC-ISSN-2278-8794&lt;/p&gt;
&lt;p&gt;&amp;nbsp;&lt;/p&gt;
&lt;p class="MsoNormal" style="margin-left: 0cm; text-indent: 0cm;"&gt;&amp;bull; Paper titled &amp;lsquo;Indian ports: Issues, Challenges, Measures&amp;rsquo; in National Conference, Mumbai on Sept. 2017&lt;/p&gt;</t>
  </si>
  <si>
    <t>20-Feb-26 08:30 PM</t>
  </si>
  <si>
    <t>20-Feb-26 08:35 PM</t>
  </si>
  <si>
    <t>20-Feb-26 08:36 PM</t>
  </si>
  <si>
    <t>Pitamber Kumar Chaudhary</t>
  </si>
  <si>
    <t>chaudharypitamber202@gmail.com</t>
  </si>
  <si>
    <t>02-Mar-1972</t>
  </si>
  <si>
    <t>English Hindi</t>
  </si>
  <si>
    <t>Late Shri D. N. Chaudhary</t>
  </si>
  <si>
    <t>Flat No.: 5, Faculty Rersidence-1, JB Institute of Technology
23 Mile Stone, Chakarata Road, Shankerpur, Dehradun</t>
  </si>
  <si>
    <t>Philip High School, Bariyarpur, Munger, Bihar</t>
  </si>
  <si>
    <t>Bihar School Examination Board, Patna</t>
  </si>
  <si>
    <t>Phy, Chem,Maths,SSC,Hindi, English</t>
  </si>
  <si>
    <t>R S College, Tarapur, Munger, Bihar</t>
  </si>
  <si>
    <t>Bihar Intermediate Education Council, Patna</t>
  </si>
  <si>
    <t>Phy,Chem,Maths,English</t>
  </si>
  <si>
    <t>The Institution of Engineers (India)</t>
  </si>
  <si>
    <t>B. Tech. in Mechanical Engineering</t>
  </si>
  <si>
    <t xml:space="preserve">Mechanical Engineering </t>
  </si>
  <si>
    <t>Banaras Hindu University, Varanasi</t>
  </si>
  <si>
    <t>Institute of Technology</t>
  </si>
  <si>
    <t>Quality Control, Industrial Management, Marketing Management, Production Planning and Control, Operations Research</t>
  </si>
  <si>
    <t>M. Tech. in Industrial Management</t>
  </si>
  <si>
    <t>Industrial Management/ Mathematical Modelling of Supply Chain Management Problems</t>
  </si>
  <si>
    <t>IIT-BHU, Varanasi</t>
  </si>
  <si>
    <t>&lt;p&gt;1.Six Sigma Black Belt&lt;/p&gt;</t>
  </si>
  <si>
    <t>&lt;p class="MsoListParagraph" style="margin-top: .1pt; text-indent: -18.15pt; line-height: 14.6pt; mso-line-height-rule: exactly; mso-list: l0 level1 lfo1; tab-stops: 42.0pt 42.05pt;"&gt;&lt;!-- [if !supportLists]--&gt;&lt;span lang="EN-US" style="font-size: 12.0pt; font-family: Symbol; mso-fareast-font-family: Symbol; mso-bidi-font-family: Symbol;"&gt;&lt;span style="mso-list: Ignore;"&gt;&amp;middot;&lt;span style="font: 7.0pt 'Times New Roman';"&gt;&amp;nbsp;&amp;nbsp;&amp;nbsp;&amp;nbsp;&amp;nbsp;&amp;nbsp;&amp;nbsp;&amp;nbsp; &lt;/span&gt;&lt;/span&gt;&lt;/span&gt;&lt;!--[endif]--&gt;&lt;strong style="mso-bidi-font-weight: normal;"&gt;&lt;span lang="EN-US"&gt;Certified Six Sigma (Black Belt), MSME &lt;/span&gt;&lt;/strong&gt;&lt;/p&gt;
&lt;p class="MsoListParagraph" style="margin-top: .1pt; text-indent: -18.15pt; line-height: 14.6pt; mso-line-height-rule: exactly; mso-list: l0 level1 lfo1; tab-stops: 42.0pt 42.05pt;"&gt;&lt;!-- [if !supportLists]--&gt;&lt;span lang="EN-US" style="font-size: 12.0pt; font-family: Symbol; mso-fareast-font-family: Symbol; mso-bidi-font-family: Symbol;"&gt;&lt;span style="mso-list: Ignore;"&gt;&amp;middot;&lt;span style="font: 7.0pt 'Times New Roman';"&gt;&amp;nbsp;&amp;nbsp;&amp;nbsp;&amp;nbsp;&amp;nbsp;&amp;nbsp;&amp;nbsp;&amp;nbsp; &lt;/span&gt;&lt;/span&gt;&lt;/span&gt;&lt;!--[endif]--&gt;&lt;strong style="mso-bidi-font-weight: normal;"&gt;&lt;span lang="EN-US"&gt;Guest of Honor, ISRE&amp;rsquo;S RASTRTRIYA SEVA SAMMAN SAMARORH, Held on 28 Sept. 2024 at State Center of The Institution of Engineers (India), Dehradun (UK)&lt;/span&gt;&lt;/strong&gt;&lt;/p&gt;
&lt;p class="MsoListParagraph" style="margin-top: .1pt; text-indent: -18.15pt; line-height: 14.6pt; mso-line-height-rule: exactly; mso-list: l0 level1 lfo1; tab-stops: 42.0pt 42.05pt;"&gt;&lt;!-- [if !supportLists]--&gt;&lt;span lang="EN-US" style="font-size: 12.0pt; font-family: Symbol; mso-fareast-font-family: Symbol; mso-bidi-font-family: Symbol;"&gt;&lt;span style="mso-list: Ignore;"&gt;&amp;middot;&lt;span style="font: 7.0pt 'Times New Roman';"&gt;&amp;nbsp;&amp;nbsp;&amp;nbsp;&amp;nbsp;&amp;nbsp;&amp;nbsp;&amp;nbsp;&amp;nbsp; &lt;/span&gt;&lt;/span&gt;&lt;/span&gt;&lt;!--[endif]--&gt;&lt;strong style="mso-bidi-font-weight: normal;"&gt;&lt;span lang="EN-US"&gt;&amp;ldquo;Distinguished Professor of the Year-2023-24&amp;rdquo; from World Achievers Summit &amp;amp; Award&lt;span style="mso-spacerun: yes;"&gt;&amp;nbsp;&amp;nbsp; &lt;/span&gt;held on 20 July 2024, &lt;span style="mso-spacerun: yes;"&gt;&amp;nbsp;&lt;/span&gt;at Constitution Club of India, Rafi Marg, Sansad Marg, Behind RBI Bank, New Delhi by Institute for Social Reforms and Higher Education, Registered with Govt. of India, NITI Aayog NGO Drapan (MHRD)&lt;/span&gt;&lt;/strong&gt;&lt;/p&gt;
&lt;p class="MsoListParagraph" style="margin-top: .1pt; text-indent: -18.15pt; line-height: 14.6pt; mso-line-height-rule: exactly; mso-list: l0 level1 lfo1; tab-stops: 42.0pt 42.05pt;"&gt;&lt;!-- [if !supportLists]--&gt;&lt;span lang="EN-US" style="font-size: 12.0pt; font-family: Symbol; mso-fareast-font-family: Symbol; mso-bidi-font-family: Symbol;"&gt;&lt;span style="mso-list: Ignore;"&gt;&amp;middot;&lt;span style="font: 7.0pt 'Times New Roman';"&gt;&amp;nbsp;&amp;nbsp;&amp;nbsp;&amp;nbsp;&amp;nbsp;&amp;nbsp;&amp;nbsp;&amp;nbsp; &lt;/span&gt;&lt;/span&gt;&lt;/span&gt;&lt;!--[endif]--&gt;&lt;strong style="mso-bidi-font-weight: normal;"&gt;&lt;span lang="EN-US"&gt;&amp;ldquo;Outstanding Director of the Year-2023-24&amp;rdquo; from Bharat Samman Nidhi Puruskar held on 23 February 23, 2024 at Conference Hakll, Delhi Vidhan Sabha, Delhi, by Institute for Social Reforms and Higher Education, Registered with Govt. of India, NITI Aayog NGO Drapan (MHRD)&lt;/span&gt;&lt;/strong&gt;&lt;/p&gt;
&lt;p class="MsoListParagraph" style="margin-top: .1pt; text-indent: -18.15pt; line-height: 14.6pt; mso-line-height-rule: exactly; mso-list: l0 level1 lfo1; tab-stops: 42.0pt 42.05pt;"&gt;&lt;!-- [if !supportLists]--&gt;&lt;span lang="EN-US" style="font-size: 12.0pt; font-family: Symbol; mso-fareast-font-family: Symbol; mso-bidi-font-family: Symbol;"&gt;&lt;span style="mso-list: Ignore;"&gt;&amp;middot;&lt;span style="font: 7.0pt 'Times New Roman';"&gt;&amp;nbsp;&amp;nbsp;&amp;nbsp;&amp;nbsp;&amp;nbsp;&amp;nbsp;&amp;nbsp;&amp;nbsp; &lt;/span&gt;&lt;/span&gt;&lt;/span&gt;&lt;!--[endif]--&gt;&lt;strong style="mso-bidi-font-weight: normal;"&gt;&lt;span lang="EN-US"&gt;Awards for Academic Excellence&lt;/span&gt;&lt;/strong&gt;&lt;span lang="EN-US"&gt;, for &lt;strong style="mso-bidi-font-weight: normal;"&gt;Outstanding Contribution Towards Education Enrichment&lt;/strong&gt;, in award Ceremony held on &lt;strong style="mso-bidi-font-weight: normal;"&gt;05.09.2023&lt;/strong&gt; in &lt;strong style="mso-bidi-font-weight: normal;"&gt;JB Institute of Technology, Dehradun (UK)&lt;/strong&gt;.&lt;/span&gt;&lt;/p&gt;
&lt;p class="MsoListParagraph" style="margin-top: .1pt; text-indent: -18.15pt; line-height: 14.6pt; mso-line-height-rule: exactly; mso-list: l0 level1 lfo1; tab-stops: 42.0pt 42.05pt;"&gt;&lt;!-- [if !supportLists]--&gt;&lt;span lang="EN-US" style="font-size: 12.0pt; font-family: Symbol; mso-fareast-font-family: Symbol; mso-bidi-font-family: Symbol;"&gt;&lt;span style="mso-list: Ignore;"&gt;&amp;middot;&lt;span style="font: 7.0pt 'Times New Roman';"&gt;&amp;nbsp;&amp;nbsp;&amp;nbsp;&amp;nbsp;&amp;nbsp;&amp;nbsp;&amp;nbsp;&amp;nbsp; &lt;/span&gt;&lt;/span&gt;&lt;/span&gt;&lt;!--[endif]--&gt;&lt;strong style="mso-bidi-font-weight: normal;"&gt;&lt;span lang="EN-US"&gt;Qualified&lt;span style="letter-spacing: -.1pt;"&gt; &lt;/span&gt;in&lt;span style="letter-spacing: -.05pt;"&gt; &lt;/span&gt;GATE-2001&lt;/span&gt;&lt;/strong&gt;&lt;span lang="EN-US" style="letter-spacing: .05pt;"&gt; &lt;/span&gt;&lt;span lang="EN-US"&gt;with&lt;span style="letter-spacing: -.1pt;"&gt; &lt;/span&gt;&lt;strong style="mso-bidi-font-weight: normal;"&gt;98.05&lt;span style="letter-spacing: -.05pt;"&gt; &lt;/span&gt;&lt;/strong&gt;percentile&lt;span style="letter-spacing: -.05pt;"&gt; &lt;/span&gt;and&lt;span style="letter-spacing: -.05pt;"&gt; &lt;/span&gt;All&lt;span style="letter-spacing: -.05pt;"&gt; &lt;/span&gt;India&lt;span style="letter-spacing: -.1pt;"&gt; &lt;/span&gt;Rank &lt;strong style="mso-bidi-font-weight: normal;"&gt;174&lt;/strong&gt;&lt;/span&gt;&lt;/p&gt;
&lt;p class="MsoListParagraph" style="text-indent: -18.15pt; line-height: 14.6pt; mso-line-height-rule: exactly; mso-list: l0 level1 lfo1; tab-stops: 42.0pt 42.05pt;"&gt;&lt;!-- [if !supportLists]--&gt;&lt;span lang="EN-US" style="font-size: 12.0pt; font-family: Symbol; mso-fareast-font-family: Symbol; mso-bidi-font-family: Symbol;"&gt;&lt;span style="mso-list: Ignore;"&gt;&amp;middot;&lt;span style="font: 7.0pt 'Times New Roman';"&gt;&amp;nbsp;&amp;nbsp;&amp;nbsp;&amp;nbsp;&amp;nbsp;&amp;nbsp;&amp;nbsp;&amp;nbsp; &lt;/span&gt;&lt;/span&gt;&lt;/span&gt;&lt;!--[endif]--&gt;&lt;strong style="mso-bidi-font-weight: normal;"&gt;&lt;span lang="EN-US"&gt;Received&lt;span style="letter-spacing: -.05pt;"&gt; &lt;/span&gt;stipend&lt;span style="letter-spacing: -.05pt;"&gt; &lt;/span&gt;during&lt;span style="letter-spacing: .1pt;"&gt; &lt;/span&gt;M.&lt;span style="letter-spacing: -.05pt;"&gt; &lt;/span&gt;Tech&lt;/span&gt;&lt;/strong&gt;&lt;span lang="EN-US"&gt; @ &lt;strong style="mso-bidi-font-weight: normal;"&gt;Rs.&lt;span style="letter-spacing: -.05pt;"&gt; &lt;/span&gt;5000 &lt;/strong&gt;per month&lt;/span&gt;&lt;/p&gt;
&lt;p class="MsoListParagraph" style="mso-list: l0 level1 lfo1; tab-stops: 42.0pt 42.05pt; margin: .2pt 20.3pt .0001pt 42.0pt;"&gt;&lt;!-- [if !supportLists]--&gt;&lt;span lang="EN-US" style="font-size: 12.0pt; font-family: Symbol; mso-fareast-font-family: Symbol; mso-bidi-font-family: Symbol;"&gt;&lt;span style="mso-list: Ignore;"&gt;&amp;middot;&lt;span style="font: 7.0pt 'Times New Roman';"&gt;&amp;nbsp;&amp;nbsp;&amp;nbsp;&amp;nbsp;&amp;nbsp;&amp;nbsp;&amp;nbsp;&amp;nbsp; &lt;/span&gt;&lt;/span&gt;&lt;/span&gt;&lt;!--[endif]--&gt;&lt;strong style="mso-bidi-font-weight: normal;"&gt;&lt;span lang="EN-US" style="font-size: 10.0pt;"&gt;Received SRF (Senior Research Fellowship)&lt;/span&gt;&lt;/strong&gt;&lt;span lang="EN-US"&gt; during Ph. D @ &lt;strong style="mso-bidi-font-weight: normal;"&gt;Rs. 18000 +15% HRA &lt;/strong&gt;per&lt;span style="letter-spacing: -2.85pt;"&gt; &lt;/span&gt;month&lt;/span&gt;&lt;/p&gt;</t>
  </si>
  <si>
    <t>•	C •	Fortran •	COBAL •	LINGO •	SPSS •	Statistica •	Mini Tab •	Design Expert</t>
  </si>
  <si>
    <t>20-Feb-26 09:22 PM</t>
  </si>
  <si>
    <t>Sumeet Chakraborty</t>
  </si>
  <si>
    <t>sumeetchakraborty10@gmail.com</t>
  </si>
  <si>
    <t>10-Aug-1991</t>
  </si>
  <si>
    <t>Hindi, english</t>
  </si>
  <si>
    <t>S K Chakraborty</t>
  </si>
  <si>
    <t>C/M/16,Ayodhya Extention,
Ayodhya Bypass Road</t>
  </si>
  <si>
    <t>Queen Marys Higher Secondary School</t>
  </si>
  <si>
    <t>Board of Secondary Education, Bhopal</t>
  </si>
  <si>
    <t>Common</t>
  </si>
  <si>
    <t>Rajeev Gandhi Technical University</t>
  </si>
  <si>
    <t>Truba College of Engineering and Information Technology</t>
  </si>
  <si>
    <t>National Institute of Technical Teachers Training and Research Bhopal</t>
  </si>
  <si>
    <t>Indian Institute of Technology (Indian School of Mines) Dhanbad</t>
  </si>
  <si>
    <t>&lt;p&gt;Received Indar Mohan Thapar Award for best research paper in 2021.&lt;/p&gt;</t>
  </si>
  <si>
    <t>ABAQUS,AUTOCAD ,MATHEMATICA ,MATLAB</t>
  </si>
  <si>
    <t>20-Feb-26 09:23 PM</t>
  </si>
  <si>
    <t>Farookh Shaikh</t>
  </si>
  <si>
    <t>farookhshaikh1990@gmail.com</t>
  </si>
  <si>
    <t>13-Dec-1990</t>
  </si>
  <si>
    <t>Abdul Aziz</t>
  </si>
  <si>
    <t>401, E wing, Carol mukul palm building, kamlakarnagar, ambernath west</t>
  </si>
  <si>
    <t>BETHEL CHURCH HIGH SCHOOL</t>
  </si>
  <si>
    <t>MAHARASHTRA</t>
  </si>
  <si>
    <t>ENGLISH</t>
  </si>
  <si>
    <t>SICES</t>
  </si>
  <si>
    <t>CHM COLLEGE</t>
  </si>
  <si>
    <t>MUMBAI</t>
  </si>
  <si>
    <t>BCOM</t>
  </si>
  <si>
    <t>MCOM</t>
  </si>
  <si>
    <t>JJTU</t>
  </si>
  <si>
    <t>&lt;p&gt;AWARDED WITH NATIONAL YOUTH AWARD 2021&lt;/p&gt;</t>
  </si>
  <si>
    <t>20-Feb-26 09:33 PM</t>
  </si>
  <si>
    <t>Sagar Vijaybhai Nikam</t>
  </si>
  <si>
    <t>ar.sagar.nikam@gmail.com</t>
  </si>
  <si>
    <t>12-Mar-1996</t>
  </si>
  <si>
    <t>Hindi,English,Marathi,Gujarati</t>
  </si>
  <si>
    <t>Vijaybhai</t>
  </si>
  <si>
    <t>Baner, Pune</t>
  </si>
  <si>
    <t>Saraswati International School</t>
  </si>
  <si>
    <t>Valsad, Gujarat</t>
  </si>
  <si>
    <t>Physics,Chemistry,Biology,Mathe,Mathematics</t>
  </si>
  <si>
    <t>Swaminarayan International School</t>
  </si>
  <si>
    <t>D.Y. Patil School of Architecture</t>
  </si>
  <si>
    <t>The University of Manchester</t>
  </si>
  <si>
    <t>Manchester School of Architecture</t>
  </si>
  <si>
    <t>Architecture and Urbanism</t>
  </si>
  <si>
    <t>Masters in Arts</t>
  </si>
  <si>
    <t>Urbanism</t>
  </si>
  <si>
    <t>Autocad,MS Office,Adobe Suite,Enscape,Lumion,V-Ray,Sketchup,Rhino</t>
  </si>
  <si>
    <t>20-Feb-26 10:03 PM</t>
  </si>
  <si>
    <t>Sutapa Deb</t>
  </si>
  <si>
    <t>sutapa.ce@gmail.com</t>
  </si>
  <si>
    <t>28-Aug-1989</t>
  </si>
  <si>
    <t>Sushil Chandra Deb</t>
  </si>
  <si>
    <t>Dr. Sutapa Deb, Assistant Professor, Department of Civil Engineering, Galgotias University, Greater Noida</t>
  </si>
  <si>
    <t>Khowai Govt. Girls Higher Secondary School</t>
  </si>
  <si>
    <t>Tripura Board of Secondary Education/Tripura</t>
  </si>
  <si>
    <t>English, Bengali, Mathematics, Physical Science, Life Science,History</t>
  </si>
  <si>
    <t>English,Bengali, Mathematics, Physics, Chemistry</t>
  </si>
  <si>
    <t>National Institute of Technology, Agartala</t>
  </si>
  <si>
    <t>Bengal Engineering and Science University, Shibpur (Presently IIEST Shibpur)</t>
  </si>
  <si>
    <t>IIEST Shibpur/ West Bengal</t>
  </si>
  <si>
    <t>Fiber-reinforced cementitious composite materials</t>
  </si>
  <si>
    <t>Indian Institute of Technology, Kharagpur</t>
  </si>
  <si>
    <t>&lt;p&gt;MHRD Doctoral Fellowship&lt;/p&gt;</t>
  </si>
  <si>
    <t>AutoCAD, MS Office, STAADPro, Primavera</t>
  </si>
  <si>
    <t>20-Feb-26 10:57 PM</t>
  </si>
  <si>
    <t>20-Feb-26 10:59 PM</t>
  </si>
  <si>
    <t>20-Feb-26 11:00 PM</t>
  </si>
  <si>
    <t>Nithin Vl</t>
  </si>
  <si>
    <t>nithinvl123@gmail.com</t>
  </si>
  <si>
    <t>07-Feb-1986</t>
  </si>
  <si>
    <t>English,Malayalam,Hindi,Tamil</t>
  </si>
  <si>
    <t>K Vijayakumar</t>
  </si>
  <si>
    <t>Sreelayam, B-21, S.S.Kovil Lane, Kowdiar, Thiruvananthapuram, Kerala-695003</t>
  </si>
  <si>
    <t>St. Thomas Central School, Thiruvananthapuram, Kerala</t>
  </si>
  <si>
    <t>CBSE, Thiruvananthapuram, Kerala</t>
  </si>
  <si>
    <t>English, Malayalam,Mathematics,Science</t>
  </si>
  <si>
    <t>English,Mathematics,Physics,Chemistry,Biology</t>
  </si>
  <si>
    <t>NIT Tiruchirappalli</t>
  </si>
  <si>
    <t>NIT Tiruchirappalli, Tiruchirappalli, Tamil Nadu</t>
  </si>
  <si>
    <t>IIT Guwahati, Guwahati, Assam</t>
  </si>
  <si>
    <t>&lt;p&gt;Publications in peer-reviewed journals - 2 nos.&lt;/p&gt;
&lt;p&gt;Papers presented in Conference - 4 nos. (1 National and 3 International)&lt;/p&gt;
&lt;p&gt;Developed a earthquake ground motion simulation technique as part of doctoral work&lt;/p&gt;</t>
  </si>
  <si>
    <t>AutoCAD,MS Office,FreeCAD,Latex,Gnuplot,OpenSees,MIDAS-Gen,ETABS,STAAD Pro,PrePoMax,IDEA-Statica,Fortran,Python,Tcl,MATLAB,Octave,Calcpad,R</t>
  </si>
  <si>
    <t>20-Feb-26 11:41 PM</t>
  </si>
  <si>
    <t>Hitesh Kumar Mavoori</t>
  </si>
  <si>
    <t>hiteshmavoori@gmail.com</t>
  </si>
  <si>
    <t>12-Oct-1990</t>
  </si>
  <si>
    <t>Mavoori Appa Rao</t>
  </si>
  <si>
    <t>Department of Civil Engineering,
National Institute of Technology, Tiruchirappalli-620015, Tamil Nadu</t>
  </si>
  <si>
    <t>St. Augustine's Day School, Shyamnagar, West Bengal</t>
  </si>
  <si>
    <t>ICSE Examination</t>
  </si>
  <si>
    <t xml:space="preserve"> Maths, Physics, Biology,Chemistry</t>
  </si>
  <si>
    <t>Narayan Junior College, Kukatpally, Hyderabad</t>
  </si>
  <si>
    <t>Jawaharlal Nehru Technological University, Hyderabad</t>
  </si>
  <si>
    <t>Aurora Engineering College, Bhongir, Hyderabad</t>
  </si>
  <si>
    <t>Strength of Materials,Structural Engineering</t>
  </si>
  <si>
    <t>Advanced Structural Engineering,Structural Dynamics</t>
  </si>
  <si>
    <t>National Institute of Technology Tiruchirappalli</t>
  </si>
  <si>
    <t>&lt;p&gt;1. Member of American Concrete Institute (ACI)&lt;/p&gt;
&lt;p&gt;2. Member of Institute of Engineers, India (IEI)&lt;/p&gt;</t>
  </si>
  <si>
    <t>&lt;p&gt;1. Best paper presentation award at 24th Energy Efficiency Summit 2025 organised by Confederation of Indian Industry (CII- GBC).&lt;/p&gt;
&lt;p&gt;2. Qualified in the Graduate Aptitude Test in Engineering (GATE) in Civil Engineering in 2017, 2020 and 2021.&lt;/p&gt;
&lt;p&gt;3. Ministry of Education (MoE) fellowship from the Government of India during Ph.D. (2021- 2025).&lt;/p&gt;
&lt;p&gt;4. Research Grant: Received the contingency grant of INR 1,50,000/- provided by the Science &amp;amp; Engineering Research Board (SERB), Government of India to carry out research work.&lt;/p&gt;</t>
  </si>
  <si>
    <t>STAAD PRO, ETABS,AutoCAD,MS Office,ABAQUS,DESIGN EXPERT,EXPERT HIGHSCORE,openLCA</t>
  </si>
  <si>
    <t>20-Feb-26 11:57 PM</t>
  </si>
  <si>
    <t>Gauri Vishwas  Indurkar</t>
  </si>
  <si>
    <t>gauri.indurkar.2@gmail.com</t>
  </si>
  <si>
    <t>04-Oct-1989</t>
  </si>
  <si>
    <t>EnglishHindi,Marathi</t>
  </si>
  <si>
    <t>Vaibhav Telang</t>
  </si>
  <si>
    <t>A2 1502 Kumar Prospera Hadapsar Pune</t>
  </si>
  <si>
    <t>Mount Carmel</t>
  </si>
  <si>
    <t>English, Maths</t>
  </si>
  <si>
    <t>Lady Amritabai Daga College</t>
  </si>
  <si>
    <t>Accounts Economics Commerce</t>
  </si>
  <si>
    <t>Brihan Maharashtra College of Commerce Pune</t>
  </si>
  <si>
    <t>BBA in Finance</t>
  </si>
  <si>
    <t>ICFAI Hyderabad</t>
  </si>
  <si>
    <t>IBS Hyderabad</t>
  </si>
  <si>
    <t>Psychology</t>
  </si>
  <si>
    <t>&lt;div style="language: en-IN; margin-top: 0pt; margin-bottom: 0pt; margin-left: .31in; text-indent: -.31in; text-align: left; direction: ltr; unicode-bidi: embed; mso-line-break-override: none; word-break: normal; punctuation-wrap: hanging;"&gt;&lt;span style="f</t>
  </si>
  <si>
    <t>&lt;p&gt;Awarded and recognized for Launching initiateives across various countries&lt;/p&gt;</t>
  </si>
  <si>
    <t>MS Excel</t>
  </si>
  <si>
    <t>21-Feb-26 12:09 AM</t>
  </si>
  <si>
    <t>21-Feb-26 12:15 AM</t>
  </si>
  <si>
    <t>21-Feb-26 12:16 AM</t>
  </si>
  <si>
    <t>21-Feb-26 12:17 AM</t>
  </si>
  <si>
    <t>Sanjeev Shantkumar Doshi</t>
  </si>
  <si>
    <t>sanjeevdoshi@gmail.com</t>
  </si>
  <si>
    <t>24-Jul-1965</t>
  </si>
  <si>
    <t>SHANTKUMAR PANACHAND DOSHI</t>
  </si>
  <si>
    <t>FLAT NO 0007, ZERO FLOOR, PIRAMAL REVANTA RAVIK CHS LTD, BEHIND NIRMAL LIFE STYLE MALL, MULUND WEST, MUMBAI 400080</t>
  </si>
  <si>
    <t>KARTHIKA HIGH SCHOOL, KURLA, MUMBAI</t>
  </si>
  <si>
    <t>PUNE, MAHARASHTRA</t>
  </si>
  <si>
    <t>ENGLISH, HINDI, MARATHI, SOCIAL SCIENCES</t>
  </si>
  <si>
    <t>K J SOMAIYA COLLEGE OF COMMERCE AND ARTS</t>
  </si>
  <si>
    <t>BOOKKEEPING, ORGANISATION OF COMMERCE, SECRETARIAL PRACTICE, MARKETING RESEARCH,ENGLISH</t>
  </si>
  <si>
    <t>UNIVERSITY OF MUMBAI</t>
  </si>
  <si>
    <t>NG ACHARYA AND DK MARATHE COLLEGE OF COMMERCE SCIENCE AND ARTS, MUMBAI, MAHARASHTRA</t>
  </si>
  <si>
    <t>ACCOUNTANCY, AUDIT</t>
  </si>
  <si>
    <t>MAHARASHTRA INSTITUTE OF LABOUR STUDIES, MUMBAI, MAHARASHTRA</t>
  </si>
  <si>
    <t>LABOUR ECONOMICS, INDUSTRIAL AND MANAGERIAL ECONOMICS,INDUSTRIAL SOCILOGY,TRADE UNIONISM AND LABOUR MOVEMENT,MANAGEMENT SCIENCE,LABOUR LEGISLATION,INDUSTRIAL PSYCHOLOGY AND ORGANISATIONAL BEHAVIOR,LABOUR WELFARE, INDUSTRIAL RELATIONS,PERSONNEL MANAGEMENT</t>
  </si>
  <si>
    <t>MASTER OF LABOUR STUDIES</t>
  </si>
  <si>
    <t>HR, HRD, OB</t>
  </si>
  <si>
    <t>INDIAN SOCIETY FOR TRAINING AND DEVELOPMENT</t>
  </si>
  <si>
    <t>INDIAN SOCIETY FOR TRAINING AND DEVELOPMENT, NEW DELHI</t>
  </si>
  <si>
    <t>ORGANISATIONAL BEHAVIOUR,HUMAN RESOURCE DEVELOPMENT,MANPOWER PLANNING AND TRAINING,TRAINING METHODOLOGY,EVALUATION OF TRAINING</t>
  </si>
  <si>
    <t>&lt;p&gt;CERTIFICATION IN WORK STUDY AND PRODUCTIVITY ENGINEERING, NITIE, POWAI&lt;/p&gt;
&lt;p&gt;OFFICIAL APPRAISAL TEAM MEMBER TRAINING FOR PEOPLE CAPABILITY MATURITY MODEL&lt;/p&gt;
&lt;p&gt;BASIC AND ADVANCED LAB IN HUMAN PROCESS&lt;/p&gt;</t>
  </si>
  <si>
    <t>&lt;p&gt;PUBLISHED CHAPTER ON LEAVE BANK CASE STUDY,&amp;nbsp; IN INDIAN BUSINESS CASE STUDIES PUBLISHED BY SPRINGER&lt;/p&gt;
&lt;p&gt;LIFE MEMBER OF NATIONAL INSTITUTE OF PERSONNEL MANAGEMENT, INDIAN SOCIETY FOR TRAINING AND DEVELOPMENT, QUALITY COUNCIL FORUM OF INDIA&lt;/p&gt;</t>
  </si>
  <si>
    <t>SAP HR</t>
  </si>
  <si>
    <t>21-Feb-26 06:29 AM</t>
  </si>
  <si>
    <t>21-Feb-26 06:45 AM</t>
  </si>
  <si>
    <t xml:space="preserve">Amar  Babanrao  Naik </t>
  </si>
  <si>
    <t>amar11naik@gmail.com</t>
  </si>
  <si>
    <t>11-Jan-1984</t>
  </si>
  <si>
    <t xml:space="preserve">English Hindi </t>
  </si>
  <si>
    <t xml:space="preserve">Babanrao Naik </t>
  </si>
  <si>
    <t xml:space="preserve">At Post Kolhapur
KOLHAPUR Maharashtra </t>
  </si>
  <si>
    <t xml:space="preserve">Ingawale Highschool </t>
  </si>
  <si>
    <t xml:space="preserve">Kolhapur Maharashtra </t>
  </si>
  <si>
    <t>Marathi Hindi Science Maths</t>
  </si>
  <si>
    <t xml:space="preserve">DKASC College Ichalkaranji Maharashtra </t>
  </si>
  <si>
    <t xml:space="preserve">Kolhapur Board </t>
  </si>
  <si>
    <t xml:space="preserve">Shivaji University Kolhapur </t>
  </si>
  <si>
    <t xml:space="preserve">Physics </t>
  </si>
  <si>
    <t xml:space="preserve">Bharati Vidyapeeth Pune </t>
  </si>
  <si>
    <t xml:space="preserve">Institute of Management Kolhapur </t>
  </si>
  <si>
    <t xml:space="preserve">HR Marketing </t>
  </si>
  <si>
    <t xml:space="preserve">Human Resource and Marketing </t>
  </si>
  <si>
    <t>Laws</t>
  </si>
  <si>
    <t>21-Feb-26 09:40 AM</t>
  </si>
  <si>
    <t>Keerthana Padmanaban</t>
  </si>
  <si>
    <t>spkeerthipadmanaban@gmail.com</t>
  </si>
  <si>
    <t>19-Jan-1999</t>
  </si>
  <si>
    <t>Tamil,English ,Telugu</t>
  </si>
  <si>
    <t xml:space="preserve">Padmanaban </t>
  </si>
  <si>
    <t>VGN BRIXTON - C8 - 4F, Irungaatukottai, Thiruvallur,Tamilnadu</t>
  </si>
  <si>
    <t>Mohamed Sathak Matriculation Higher Secondary School</t>
  </si>
  <si>
    <t>State Board, Chennai/Tamil Nadu</t>
  </si>
  <si>
    <t>English,Tamil,Mathematics,Scieence</t>
  </si>
  <si>
    <t>Physics,Chemistry,Mathematics,Computer Science</t>
  </si>
  <si>
    <t>Saveetha Engineering College , Chennai ,Tamil Nadu</t>
  </si>
  <si>
    <t>Strength of Materials,Structural Analysis I,Structural Analysis ii,Foundation Engineering,Design of Reinforced Concrete Elements,Surveying I,Surveying II,Environmental Engineering I,Environmental Engineering II,Repair and Rehabilitation of Structures,Wate</t>
  </si>
  <si>
    <t>Vel Tech High Tech Dr. Rangarajan Dr. Sakunthala Engineering College , Chennai , Tamil Nadu</t>
  </si>
  <si>
    <t>Advanced Steel Structures,Advanced Concrete Structures,Experimental Technique,Industrial Structures,Dynamics of Structures,Prefabricated Structures,Stability of Structures,Finite Element Analysis of Structures,Earthquake Analysis and Design of Structures,</t>
  </si>
  <si>
    <t xml:space="preserve">Civil Engineering - Structural </t>
  </si>
  <si>
    <t>SRM Institute of Science and Technology</t>
  </si>
  <si>
    <t>&lt;p&gt;Distinction in M.E Structural Engineering&lt;/p&gt;</t>
  </si>
  <si>
    <t>MS Office,Excel,Powerpoint,AutoCAD,Revit,STAAD Pro,3ds max,Origin,Mat Lab,RSM,Abaqus</t>
  </si>
  <si>
    <t>21-Feb-26 10:44 AM</t>
  </si>
  <si>
    <t>Smita Nigam</t>
  </si>
  <si>
    <t>smita.nigam03@gmail.com</t>
  </si>
  <si>
    <t>03-Sep-1988</t>
  </si>
  <si>
    <t>Nilesh Kumar Nigam</t>
  </si>
  <si>
    <t>Flat No. C-602 Sukhwani Panorama Next to HP Petrol Pump Pashan Sus Link Road SUS Pune-411021</t>
  </si>
  <si>
    <t>VIP Campion English Medium School Satna</t>
  </si>
  <si>
    <t>MP Board &amp; Satna</t>
  </si>
  <si>
    <t xml:space="preserve">English, Hindi,Social Science ,Maths,Science </t>
  </si>
  <si>
    <t>Physics ,chemistry</t>
  </si>
  <si>
    <t>Awadesh Pratap Singh University Rewa (M.P.)</t>
  </si>
  <si>
    <t>Govt. P G College Satna (M.P)</t>
  </si>
  <si>
    <t>B.SC. in Mathematics</t>
  </si>
  <si>
    <t>Pt. S. N. S  College Shahdol M.P</t>
  </si>
  <si>
    <t>A study Of Multivariable I-Function &amp; Its application in Bio- mathematics</t>
  </si>
  <si>
    <t>&lt;p class="MsoPlainText" style="margin: 0in 14.75pt .0001pt .25in;"&gt;&lt;span style="font-size: 11.0pt; font-family: 'Calibri','sans-serif'; mso-ascii-theme-font: minor-latin; mso-hansi-theme-font: minor-latin; mso-bidi-theme-font: minor-latin;"&gt;Received Faculty of THE YEAR AWARD &amp;ldquo;LEAP 2025&amp;rdquo;organized by LONDON SCHOOL of digital business&lt;/span&gt;&lt;/p&gt;
&lt;p class="MsoPlainText" style="margin-right: 14.75pt;"&gt;&lt;span style="font-family: 'Calibri','sans-serif'; mso-ascii-theme-font: minor-latin; mso-hansi-theme-font: minor-latin; mso-bidi-theme-font: minor-latin; font-variant: small-caps;"&gt;&amp;nbsp;&lt;/span&gt;&lt;/p&gt;</t>
  </si>
  <si>
    <t>21-Feb-26 10:51 AM</t>
  </si>
  <si>
    <t>Rajan Nair</t>
  </si>
  <si>
    <t>rajannair19@yahoo.com</t>
  </si>
  <si>
    <t>20-Dec-1953</t>
  </si>
  <si>
    <t>P.P.Raghavan</t>
  </si>
  <si>
    <t>A6,Chidanand, Sus Road, Pashan, Pune 411021</t>
  </si>
  <si>
    <t>St Xavier's School</t>
  </si>
  <si>
    <t>St Xaviers School Durgapur</t>
  </si>
  <si>
    <t xml:space="preserve">ISC -- Old 11 Years curriculam </t>
  </si>
  <si>
    <t xml:space="preserve">NIT Kurukshetra (earlier called REC) </t>
  </si>
  <si>
    <t>Mechanical Engineering 5 years Integrated Course</t>
  </si>
  <si>
    <t>&lt;p&gt;Business Head Of the Boiler &amp;amp; Heater Division of Thermax Ltd . Executive Council Member of Thermac Ltd from 2008 to 2018 . Managed a P&amp;amp;L acconunt of around Rs 2300 Crores. Pfroject DXSirectot of the Largest Power Project Order Received by Thermax,&lt;/p&gt;
&lt;p&gt;President Operations at AFG Combustion Pvt Ltd Ahmedabad. In addition to running the back end Operations, I also spear headed the Construction of the Largest Refinert Flare installed in India.&amp;nbsp;&lt;/p&gt;</t>
  </si>
  <si>
    <t>MS Projects</t>
  </si>
  <si>
    <t>21-Feb-26 10:56 AM</t>
  </si>
  <si>
    <t>Mohd Arwab</t>
  </si>
  <si>
    <t>arbabkhan954@gmail.com</t>
  </si>
  <si>
    <t>02-Jan-1995</t>
  </si>
  <si>
    <t>Mohd Sazid</t>
  </si>
  <si>
    <t>Mohalla- Kalakhel Post Kaimganj</t>
  </si>
  <si>
    <t>High School</t>
  </si>
  <si>
    <t>Math,English,Hindi,Drwaings,Science</t>
  </si>
  <si>
    <t>Intermediate</t>
  </si>
  <si>
    <t>Hindi,English,Physics, Chemistry</t>
  </si>
  <si>
    <t>CSJM University Kanpur</t>
  </si>
  <si>
    <t>Vidya Mandir Degree College, Kaimganj</t>
  </si>
  <si>
    <t>B Com</t>
  </si>
  <si>
    <t>Master of Tourism Administration</t>
  </si>
  <si>
    <t>Hr &amp; OB</t>
  </si>
  <si>
    <t>MS Office,AMOS</t>
  </si>
  <si>
    <t>Ajil K</t>
  </si>
  <si>
    <t>ajilblathur@gmail.com</t>
  </si>
  <si>
    <t>31-May-1998</t>
  </si>
  <si>
    <t>english,hindi,malayalam</t>
  </si>
  <si>
    <t>GOPALAN K P</t>
  </si>
  <si>
    <t>KUNNARATH HOUSE, BLATHUR, KANNUR, KERALA</t>
  </si>
  <si>
    <t>KPCHSS PATTANNUR</t>
  </si>
  <si>
    <t>KANNUR, KERALA</t>
  </si>
  <si>
    <t>SCIENCE,MATHEMATICS,ENGLISH</t>
  </si>
  <si>
    <t>GHSS SREEKANDAPURAM</t>
  </si>
  <si>
    <t>PRNSS COLLAGE MATTANNUR</t>
  </si>
  <si>
    <t>BSc in Mathematics</t>
  </si>
  <si>
    <t>CUSAT</t>
  </si>
  <si>
    <t>KOCHI, KERALA</t>
  </si>
  <si>
    <t>MSc Mathematics</t>
  </si>
  <si>
    <t>Computational Mathematics</t>
  </si>
  <si>
    <t>NIT Karnataka</t>
  </si>
  <si>
    <t>&lt;p&gt;Qualified CSIR-JRF (2021), Qualified interview CSIR Direct SRF (2024), Qualified JAM (2019).&lt;/p&gt;</t>
  </si>
  <si>
    <t>Latex,matlab</t>
  </si>
  <si>
    <t>21-Feb-26 11:24 AM</t>
  </si>
  <si>
    <t>Sourav Chakraborty</t>
  </si>
  <si>
    <t>sourav.chakraborty.iith@gmail.com</t>
  </si>
  <si>
    <t>02-May-1995</t>
  </si>
  <si>
    <t>hindi, english</t>
  </si>
  <si>
    <t>Swapan Kumar Chakraborty</t>
  </si>
  <si>
    <t>IIT Patna, D6 quarter, room no 201, Bihta, Patna, Bihar, Pincode-801106</t>
  </si>
  <si>
    <t>Barasat P.C.S Government High School</t>
  </si>
  <si>
    <t>physics,chemistry,mathematics,history,geography,english,bengali</t>
  </si>
  <si>
    <t>physics,chemistry,mathematics,statistics,english,bengali</t>
  </si>
  <si>
    <t>Haldia Institute of Technology, Haldia/West Bengal</t>
  </si>
  <si>
    <t>National Institute of Technology Jamshedpur</t>
  </si>
  <si>
    <t>structural engineering</t>
  </si>
  <si>
    <t>Indian Institute of Technology Hyderabad</t>
  </si>
  <si>
    <t>&lt;ul&gt;
&lt;li&gt;Finalist, Surendra P. Shah Award for excellence in concrete research, IIT Madras, 2024&lt;/li&gt;
&lt;li&gt;Member, fib Task Group 4.7 &amp;ndash; Contributing to the international model code on &amp;ldquo;Structural Applications of Recycled Aggregate Concrete&amp;rdquo;, F&amp;eacute;d&amp;eacute;ration Internationale du B&amp;eacute;ton (fib), 2023&lt;/li&gt;
&lt;li&gt;PhD Fellowship (2018&amp;ndash;2023) &amp;ndash; Ministry of Education, Government of India&lt;/li&gt;
&lt;li&gt;GATE 2016 Qualified &amp;ndash; Secured AIR 3779 (out of 1,19,873 candidates) in the Civil Engineering&lt;/li&gt;
&lt;li&gt;All India Rank 18, Indian Engineering Olympiad (IEO), 2016 &amp;ndash; National-level technical aptitude test&lt;/li&gt;
&lt;/ul&gt;</t>
  </si>
  <si>
    <t>21-Feb-26 11:29 AM</t>
  </si>
  <si>
    <t>Atul Kumar Shriwastva</t>
  </si>
  <si>
    <t>shriwastvaatul@gmail.com</t>
  </si>
  <si>
    <t>01-Jan-1994</t>
  </si>
  <si>
    <t>Anil Kumar</t>
  </si>
  <si>
    <t>Dr Atul Kumar Shriwastva, Adhoc Faculty, Department Of Mathematics, VNIT Nagpur
South Ambazari Road, Nagpur, Maharasthra, 440010</t>
  </si>
  <si>
    <t>R. S. H. S. S. Allipur</t>
  </si>
  <si>
    <t>Board of High School and Intermediate Education Uttar Pradesh</t>
  </si>
  <si>
    <t>Hindi, English, Mathematics, Science, Sanskrit, Social Science</t>
  </si>
  <si>
    <t>Sarvoday Inter College Ghosi</t>
  </si>
  <si>
    <t xml:space="preserve"> English, Physics, Chemistry,General HIndi, Matehmatics</t>
  </si>
  <si>
    <t>Mahatma Gandhi Kashi Vidyapith Varanasi</t>
  </si>
  <si>
    <t>Shri Harishchandra P G College Varanasi</t>
  </si>
  <si>
    <t>Mathematics, chemistry,physics</t>
  </si>
  <si>
    <t>Applied Mathematics</t>
  </si>
  <si>
    <t xml:space="preserve">MS Office, latex,C-programming </t>
  </si>
  <si>
    <t>21-Feb-26 11:34 AM</t>
  </si>
  <si>
    <t>Shanta  Pragyan Dash</t>
  </si>
  <si>
    <t>dashshanta5@gmail.com</t>
  </si>
  <si>
    <t>15-Aug-1987</t>
  </si>
  <si>
    <t>Hindi,English,Odiya</t>
  </si>
  <si>
    <t>Gyan Ranjan Dash</t>
  </si>
  <si>
    <t>Flat No- 71, A2 Block, MIT Quarters, Manipal, Karnataka</t>
  </si>
  <si>
    <t>Kendriya Vidyalaya No-2 Balangir, Odisha</t>
  </si>
  <si>
    <t>Central Board of Secondary Education (CBSE), Balangir, Odisha</t>
  </si>
  <si>
    <t>English,Hindi,Mathematics,Science,Social Science</t>
  </si>
  <si>
    <t>English,Mathematics,Physics,chemistry,Biology</t>
  </si>
  <si>
    <t>Biju Patnaik University of Technology (BPUT)</t>
  </si>
  <si>
    <t>Piloo Mody College of Architecture, Cuttack, Odisha</t>
  </si>
  <si>
    <t>Manipal Academy of Higher Education (MAHE)</t>
  </si>
  <si>
    <t>Faculty of Architecture, Manipal, Karnataka</t>
  </si>
  <si>
    <t>Advanced Design</t>
  </si>
  <si>
    <t>Manipur International University</t>
  </si>
  <si>
    <t>Manipur International University, Manipur</t>
  </si>
  <si>
    <t>Post Doctorate</t>
  </si>
  <si>
    <t>Architecture- Urban Open Spaces and Social Cohesion - Socio-architectural research</t>
  </si>
  <si>
    <t>Kalasalingam School of Architecture&lt; Madurai</t>
  </si>
  <si>
    <t>&lt;h5 data-start="159" data-end="196"&gt;&lt;strong data-start="162" data-end="196"&gt;Awards &amp;amp; Academic Distinctions&lt;/strong&gt;&lt;/h5&gt;
&lt;ul data-start="198" data-end="799"&gt;
&lt;li data-start="198" data-end="320"&gt;
&lt;h5 data-start="200" data-end="320"&gt;&lt;strong data-start="200" data-end="236"&gt;Best Research Paper Award (2024 &amp;amp; 2025) &lt;/strong&gt;- International Conferences&lt;/h5&gt;
&lt;/li&gt;
&lt;li data-start="321" data-end="388"&gt;
&lt;h5 data-start="323" data-end="388"&gt;&lt;strong data-start="323" data-end="355"&gt;Best Researcher Award (2024)&lt;/strong&gt; &amp;ndash; For High Impact Publications&lt;/h5&gt;
&lt;/li&gt;
&lt;li data-start="389" data-end="462"&gt;
&lt;h5 data-start="391" data-end="462"&gt;&lt;strong data-start="391" data-end="423"&gt;Best Researcher Award (2022)&lt;/strong&gt; &amp;ndash; For Highest Number of Publications&lt;/h5&gt;
&lt;/li&gt;
&lt;li data-start="463" data-end="531"&gt;
&lt;h5 data-start="465" data-end="531"&gt;&lt;strong data-start="465" data-end="494"&gt;Best Teacher Award (2019)&lt;/strong&gt; &amp;ndash; Institute of Scholars, Bangalore&lt;/h5&gt;
&lt;/li&gt;
&lt;li data-start="532" data-end="589"&gt;
&lt;h5 data-start="534" data-end="589"&gt;&lt;strong data-start="534" data-end="570"&gt;Best Research Paper Award (2018)&lt;/strong&gt; &amp;ndash; ICHTR, Manipal&lt;/h5&gt;
&lt;/li&gt;
&lt;li data-start="590" data-end="671"&gt;
&lt;h5 data-start="592" data-end="671"&gt;&lt;strong data-start="592" data-end="629"&gt;Best Thesis &amp;amp; Batch Topper (2018)&lt;/strong&gt; &amp;ndash; M.Arch (First Class with Distinction)&lt;/h5&gt;
&lt;/li&gt;
&lt;li data-start="672" data-end="748"&gt;
&lt;h5 data-start="674" data-end="748"&gt;&lt;strong data-start="674" data-end="716"&gt;1st Prize &amp;ndash; Best Research Paper (2017)&lt;/strong&gt; &amp;ndash; Manipal Research Colloquium&lt;/h5&gt;
&lt;/li&gt;
&lt;li data-start="749" data-end="799"&gt;
&lt;h5 data-start="751" data-end="799"&gt;&lt;strong data-start="751" data-end="788"&gt;Best Thesis &amp;amp; Batch Topper (2011)&lt;/strong&gt; &amp;ndash; B.Arch&lt;/h5&gt;
&lt;h5 data-start="806" data-end="828"&gt;&lt;strong data-start="809" data-end="828"&gt;Funded Projects&lt;/strong&gt;&lt;/h5&gt;
&lt;h5 data-start="830" data-end="847"&gt;&lt;strong data-start="834" data-end="847"&gt;Completed&lt;/strong&gt;&lt;/h5&gt;
&lt;ul data-start="849" data-end="1261"&gt;
&lt;li data-start="849" data-end="1029"&gt;
&lt;h5 data-start="851" data-end="1029"&gt;&lt;strong data-start="851" data-end="890"&gt;Co-Principal Investigator (2020&amp;ndash;21)&lt;/strong&gt;&lt;br data-start="890" data-end="893" /&gt;&lt;em data-start="895" data-end="954"&gt;Gram Panchayat Spatial Development Proposal for Karnataka&lt;/em&gt;&lt;br data-start="954" data-end="957" /&gt;Government of India Funded Project &amp;ndash; Ministry of Panchayati Raj (MoPR)&lt;/h5&gt;
&lt;/li&gt;
&lt;li data-start="1031" data-end="1261"&gt;
&lt;h5 data-start="1033" data-end="1261"&gt;&lt;strong data-start="1033" data-end="1069"&gt;Co-Principal Investigator (2018)&lt;/strong&gt;&lt;br data-start="1069" data-end="1072" /&gt;&lt;em data-start="1074" data-end="1148"&gt;Engaging Rural Communities using Integral Design Futures Framework (IDF)&lt;/em&gt;&lt;br data-start="1148" data-end="1151" /&gt;Collaborative International Project with Deakin University, Australia&lt;br data-start="1222" data-end="1225" /&gt;(Case: Anganwadi, Ajjarkad, Udupi)&lt;/h5&gt;
&lt;/li&gt;
&lt;/ul&gt;
&lt;h5 data-start="1263" data-end="1293"&gt;&lt;strong data-start="1267" data-end="1293"&gt;Applied / Under Review&lt;/strong&gt;&lt;/h5&gt;
&lt;ul data-start="1295" data-end="1608"&gt;
&lt;li data-start="1295" data-end="1382"&gt;
&lt;h5 data-start="1297" data-end="1382"&gt;&lt;em data-start="1297" data-end="1364"&gt;Conservation of Mangrove Flora along Southwest Coast of Karnataka&lt;/em&gt; &amp;ndash; Habitat Trust&lt;/h5&gt;
&lt;/li&gt;
&lt;li data-start="1383" data-end="1517"&gt;
&lt;h5 data-start="1385" data-end="1517"&gt;&lt;em data-start="1385" data-end="1489"&gt;Integrated Public Green Space Model for Enhancing Social Cohesion &amp;amp; Psycho-social Wellbeing of Elderly&lt;/em&gt; &amp;ndash; D.A. Prasanna Endowment&lt;/h5&gt;
&lt;/li&gt;
&lt;li data-start="1518" data-end="1608"&gt;
&lt;h5 data-start="1520" data-end="1608"&gt;&lt;em data-start="1520" data-end="1606"&gt;Academic Assessment Methods using Immersive &amp;amp; Non-Immersive VR (Unreal Engine Based)&lt;/em&gt;&lt;/h5&gt;
&lt;h5 data-start="1615" data-end="1655"&gt;&lt;strong data-start="1618" data-end="1655"&gt;Reviewer &amp;ndash; International Journals&lt;/strong&gt;&lt;/h5&gt;
&lt;ul data-start="1657" data-end="2054"&gt;
&lt;li data-start="1657" data-end="1733"&gt;
&lt;h5 data-start="1659" data-end="1733"&gt;&lt;strong data-start="1659" data-end="1719"&gt;Journal of Infrastructure, Policy and Development (2024)&lt;/strong&gt; &amp;ndash; Scopus Q1&lt;/h5&gt;
&lt;/li&gt;
&lt;li data-start="1734" data-end="1767"&gt;
&lt;h5 data-start="1736" data-end="1767"&gt;&lt;strong data-start="1736" data-end="1753"&gt;Cities (2024)&lt;/strong&gt; &amp;ndash; Scopus Q1&lt;/h5&gt;
&lt;/li&gt;
&lt;li data-start="1768" data-end="1810"&gt;
&lt;h5 data-start="1770" data-end="1810"&gt;&lt;strong data-start="1770" data-end="1796"&gt;Housing Studies (2023)&lt;/strong&gt; &amp;ndash; Scopus Q1&lt;/h5&gt;
&lt;/li&gt;
&lt;li data-start="1811" data-end="1841"&gt;
&lt;h5 data-start="1813" data-end="1841"&gt;&lt;strong data-start="1813" data-end="1839"&gt;IIP Proceedings (2023)&lt;/strong&gt;&lt;/h5&gt;
&lt;/li&gt;
&lt;li data-start="1842" data-end="1923"&gt;
&lt;h5 data-start="1844" data-end="1923"&gt;&lt;strong data-start="1844" data-end="1909"&gt;Journal of Asian Architecture and Building Engineering (2022)&lt;/strong&gt; &amp;ndash; Scopus Q1&lt;/h5&gt;
&lt;/li&gt;
&lt;li data-start="1924" data-end="1990"&gt;
&lt;h5 data-start="1926" data-end="1990"&gt;&lt;strong data-start="1926" data-end="1988"&gt;International Journal of Basic and Applied Sciences (2021)&lt;/strong&gt;&lt;/h5&gt;
&lt;/li&gt;
&lt;li data-start="1991" data-end="2054"&gt;
&lt;h5 data-start="1993" data-end="2054"&gt;&lt;strong data-start="1993" data-end="2052"&gt;IPCC &amp;ndash; Intergovernmental Panel on Climate Change (2021)&lt;/strong&gt;&lt;/h5&gt;
&lt;/li&gt;
&lt;/ul&gt;
&lt;/li&gt;
&lt;/ul&gt;
&lt;/li&gt;
&lt;/ul&gt;</t>
  </si>
  <si>
    <t>MS Office,Autocad,Sketch-up,Canva,Powerpoint</t>
  </si>
  <si>
    <t>21-Feb-26 11:44 AM</t>
  </si>
  <si>
    <t>21-Feb-26 11:45 AM</t>
  </si>
  <si>
    <t>Archana  Satish  Kadam</t>
  </si>
  <si>
    <t>archana.kadam37@gmail.com</t>
  </si>
  <si>
    <t>03-Jul-1985</t>
  </si>
  <si>
    <t>Hindi,Marathi</t>
  </si>
  <si>
    <t>Satish Kadam</t>
  </si>
  <si>
    <t>Sr.No.52/1,Lane no.1,Krushnai Residency,Flat No.3  Pimple Gurav, Pune 411061</t>
  </si>
  <si>
    <t xml:space="preserve">Archana Dattatraya Shelke </t>
  </si>
  <si>
    <t>SSC board, Maharashtra</t>
  </si>
  <si>
    <t>Diploma in Computer Technology</t>
  </si>
  <si>
    <t>Govt. Polytechnic Solapur</t>
  </si>
  <si>
    <t>Operating System</t>
  </si>
  <si>
    <t>Shivaji University, Kolhapur, Maharashtra</t>
  </si>
  <si>
    <t>SVERI's College of engineering, Pandharpur,Maharashtra</t>
  </si>
  <si>
    <t>Software Engineering, Operating System</t>
  </si>
  <si>
    <t>BE (Computer Science and Engineering)</t>
  </si>
  <si>
    <t>GHRIET, Pune</t>
  </si>
  <si>
    <t>Machine Learning</t>
  </si>
  <si>
    <t>ME (Computer Engineering)</t>
  </si>
  <si>
    <t>Artificial Intelligence</t>
  </si>
  <si>
    <t>D.Y. Patil International University, Pune</t>
  </si>
  <si>
    <t>&lt;p class="MsoTitle" style="margin-left: 36.0pt; text-align: justify; text-indent: -18.0pt; mso-list: l0 level1 lfo1; tab-stops: 18.0pt;"&gt;&lt;!-- [if !supportLists]--&gt;&lt;span lang="EN-US" style="font-family: Symbol; mso-fareast-font-family: Symbol; mso-bidi-fon</t>
  </si>
  <si>
    <t>Science,Python,ML</t>
  </si>
  <si>
    <t>21-Feb-26 11:54 AM</t>
  </si>
  <si>
    <t>Shwetambari N. Patil</t>
  </si>
  <si>
    <t>shweta.p2007@gmail.com</t>
  </si>
  <si>
    <t>05-May-1984</t>
  </si>
  <si>
    <t>N.G. Patil</t>
  </si>
  <si>
    <t>Balewadi, Pune - 411045</t>
  </si>
  <si>
    <t>K. Vidyalaya</t>
  </si>
  <si>
    <t>State Board of Maharashtra, Dhule - Maharashtra.</t>
  </si>
  <si>
    <t>Maths, Science,English</t>
  </si>
  <si>
    <t>S.S.V.P.S. Science College</t>
  </si>
  <si>
    <t xml:space="preserve">K.B. North Maharashtra University  </t>
  </si>
  <si>
    <t>S.S.V.P.S. Science College, Dhule, Maharashtra</t>
  </si>
  <si>
    <t>IMS, Ahilyanagar, Maharashtra</t>
  </si>
  <si>
    <t>IMS, A'Nagar, Maharashtra</t>
  </si>
  <si>
    <t>&lt;p&gt;University Topper in the Science stream (B.Sc.), securing 81% overall.&lt;/p&gt;</t>
  </si>
  <si>
    <t>MS Ofice</t>
  </si>
  <si>
    <t>21-Feb-26 12:06 PM</t>
  </si>
  <si>
    <t>21-Feb-26 12:08 PM</t>
  </si>
  <si>
    <t xml:space="preserve">Khalil Ahmad </t>
  </si>
  <si>
    <t>khalil6313@gmail.com</t>
  </si>
  <si>
    <t>01-Oct-1992</t>
  </si>
  <si>
    <t>Ahmad Nabi</t>
  </si>
  <si>
    <t xml:space="preserve">4/712, Jamalpur, Aligarh, Uttar Pradesh </t>
  </si>
  <si>
    <t xml:space="preserve">Ayesha Tarin Modern Public School </t>
  </si>
  <si>
    <t xml:space="preserve">AMU Senior Secondary School </t>
  </si>
  <si>
    <t xml:space="preserve">AMU, Aligarh </t>
  </si>
  <si>
    <t xml:space="preserve">Aligarh Muslim University </t>
  </si>
  <si>
    <t xml:space="preserve">Department of Commerce </t>
  </si>
  <si>
    <t xml:space="preserve">Banking and Insurance </t>
  </si>
  <si>
    <t xml:space="preserve">Faculty of Management Study and Research </t>
  </si>
  <si>
    <t xml:space="preserve">marketing </t>
  </si>
  <si>
    <t xml:space="preserve">Symbiosis International (Deemed University) </t>
  </si>
  <si>
    <t>21-Feb-26 12:13 PM</t>
  </si>
  <si>
    <t>Rajat Vaish</t>
  </si>
  <si>
    <t>rajatvaish6@gmail.com</t>
  </si>
  <si>
    <t>14-Jan-1993</t>
  </si>
  <si>
    <t>English,hindi</t>
  </si>
  <si>
    <t>Ram Prakash Vaish</t>
  </si>
  <si>
    <t>Dr. Rajat Vaish, Department of Applied Mathematics, ASET, E-Block, Amity University Madhya Pradesh, Opp. Airport, Mahrajpura, Gwalior-474005, India</t>
  </si>
  <si>
    <t>Shree Krishna Inter College</t>
  </si>
  <si>
    <t>Budaun/Uttar Pradesh</t>
  </si>
  <si>
    <t>Mathematics,Science,English,Hindi</t>
  </si>
  <si>
    <t>Mathematics, Physics,Chemistry,Hindi</t>
  </si>
  <si>
    <t>M.J.P. Rohilkhand University, Bareilly, Uttar Pradesh</t>
  </si>
  <si>
    <t>N.M.S.N. Das College, Budaun, Uttar Pradesh</t>
  </si>
  <si>
    <t>Aligarh Muslim University, Aligarh, Uttar Pradesh, India</t>
  </si>
  <si>
    <t>Mathematics (Nonlinear Functional Analysis)</t>
  </si>
  <si>
    <t>21-Feb-26 12:15 PM</t>
  </si>
  <si>
    <t>21-Feb-26 12:19 PM</t>
  </si>
  <si>
    <t>Yashoda Alle</t>
  </si>
  <si>
    <t>sriyashoda26@gmail.com</t>
  </si>
  <si>
    <t>20-Aug-1980</t>
  </si>
  <si>
    <t>G. SREEDHAR</t>
  </si>
  <si>
    <t>PLOT NO 6, SURVEY NO:22, SAINAGAR COLONY, PICKET CHOWRASTHA, SECUNDERABAD - 500009</t>
  </si>
  <si>
    <t>P.T.High School</t>
  </si>
  <si>
    <t>Bombay Board</t>
  </si>
  <si>
    <t xml:space="preserve">Maths, science </t>
  </si>
  <si>
    <t>Mahavir Girls Junior college</t>
  </si>
  <si>
    <t>Commerce, secretrial  practice</t>
  </si>
  <si>
    <t>Bombay University</t>
  </si>
  <si>
    <t>G.M.Momin Womens College</t>
  </si>
  <si>
    <t>Accounting</t>
  </si>
  <si>
    <t xml:space="preserve">KAKATIYA UNIVERSITY </t>
  </si>
  <si>
    <t>KAKATIYA UNIVERSITY,  WARANGAL, TELANGANA</t>
  </si>
  <si>
    <t>MBA (HR)</t>
  </si>
  <si>
    <t xml:space="preserve">Research Methodology </t>
  </si>
  <si>
    <t>21-Feb-26 12:28 PM</t>
  </si>
  <si>
    <t>Shashikant Mahadev Nagargoje</t>
  </si>
  <si>
    <t>goje.shashipriya@gmail.com</t>
  </si>
  <si>
    <t>24-Jun-1983</t>
  </si>
  <si>
    <t>MAHADEV</t>
  </si>
  <si>
    <t>Jaihind College of Engineering,
A/P Kuran Tal. Junnar Dist. Pune   Pin code 410511</t>
  </si>
  <si>
    <t>Dr. Bablu Rajput</t>
  </si>
  <si>
    <t>school of construction</t>
  </si>
  <si>
    <t>New English School Bedag</t>
  </si>
  <si>
    <t>Maharashtra board of secondary and Higher secondary Education</t>
  </si>
  <si>
    <t>Marathi,English,Hindi,Math,Science</t>
  </si>
  <si>
    <t>Walchand College of Engineering Sangali</t>
  </si>
  <si>
    <t>Theory of structures,Design of structure,Construction Management,Estimating and costing</t>
  </si>
  <si>
    <t>PVPIT Budhgaon/Maharashtra</t>
  </si>
  <si>
    <t>Design of Concrete structures,Quantity surveying and valuation,Earthquake Engineering,Advanced structures,Transportation Engineering,Construction Practices,Structural design and drawing.</t>
  </si>
  <si>
    <t>Amruthvahani College of Engineering Sangamner /Maharashtra</t>
  </si>
  <si>
    <t>Advanced design of concrete structures,Structural design of steel bridges,Structural Dynamics,Finite Element Method,Management in structural engineering,Earthquake resistant design of structures,Mechanics of modern materials.</t>
  </si>
  <si>
    <t xml:space="preserve">Civil and Environmental Technology </t>
  </si>
  <si>
    <t>Department of Technology, Savitribai Phule Pune  University</t>
  </si>
  <si>
    <t>&lt;p&gt;certificate - Savitribai Phule Pune University&amp;nbsp; &amp;nbsp;23 003336&lt;/p&gt;</t>
  </si>
  <si>
    <t>&lt;p&gt;Judge for the evaluation of students -MINDSPARK 2018 -COEP&amp;nbsp;&lt;/p&gt;
&lt;p&gt;Certificate of&amp;nbsp; Appreciation- Vidyvardhinis College of Engineering and Technology vasai&lt;/p&gt;
&lt;p&gt;Design Patent -No 420871-001,445094-001&lt;/p&gt;
&lt;p&gt;Published book-&lt;a href="https://www.amazon.com/GeoLink-Pro-Shashikant-Mahadev-Nagargoje/dp/6208451914/ref=sr_1_1?crid=1D3P22JQQ3FKZ&amp;amp;dib=eyJ2IjoiMSJ9.uV3p8hSKjLruy9k83Clkng.Punx1MyyblS2e4e-q0OSdmOpw5Wwt6bGg4APQqcpXCM&amp;amp;dib_tag=se&amp;amp;keywords=9786208451912&amp;amp;qid=1753793295&amp;amp;sprefix=9786208451912%2Caps%2C191&amp;amp;sr=8-1"&gt;https://www.amazon.com/GeoLink-Pro-Shashikant-Mahadev-Nagargoje/dp/6208451914/ref=sr_1_1?crid=1D3P22JQQ3FKZ&amp;amp;dib=eyJ2IjoiMSJ9.uV3p8hSKjLruy9k83Clkng.Punx1MyyblS2e4e-q0OSdmOpw5Wwt6bGg4APQqcpXCM&amp;amp;dib_tag=se&amp;amp;keywords=9786208451912&amp;amp;qid=1753793295&amp;amp;sprefix=9786208451912%2Caps%2C191&amp;amp;sr=8-1&lt;/a&gt;&lt;/p&gt;
&lt;p&gt;&amp;nbsp;&lt;/p&gt;
&lt;p&gt;External Examinar -Viva -Voce Examination MBA Students NICMAR University Pune Campus&amp;nbsp; in 2019 and 2025&lt;/p&gt;</t>
  </si>
  <si>
    <t>midas FEA,ETABS</t>
  </si>
  <si>
    <t>21-Feb-26 12:55 PM</t>
  </si>
  <si>
    <t>Payal Desai</t>
  </si>
  <si>
    <t>pdesai1979@gmail.com</t>
  </si>
  <si>
    <t>15-Feb-1979</t>
  </si>
  <si>
    <t>Sharadkumar Desai</t>
  </si>
  <si>
    <t>401 Amber Tower, Aska Residency Complex, Sama Savli Road, Vadodara, 390008</t>
  </si>
  <si>
    <t>LMP Reva Experimental School, Bilimora</t>
  </si>
  <si>
    <t>Gujarat State Secondary Education Board, Gandhinagar</t>
  </si>
  <si>
    <t>M and R Tata High School, Bilimora</t>
  </si>
  <si>
    <t>Gujarat State Higher Secondary Education Board, Gandhinagar</t>
  </si>
  <si>
    <t>Science, Mathematics</t>
  </si>
  <si>
    <t>NIT Surat</t>
  </si>
  <si>
    <t>NIT Surat, South Gujarat University</t>
  </si>
  <si>
    <t>IIT Bombay</t>
  </si>
  <si>
    <t>Computational Solid Mechanics</t>
  </si>
  <si>
    <t>Powai, Mumbai</t>
  </si>
  <si>
    <t>&lt;p&gt;My achievement includes significant academic and research milestones throughout the career. I completed my PhD in Computational Solid Mechanics from &lt;span class="hover:entity-accent entity-underline inline cursor-pointer align-baseline"&gt;Indian Institute of Technology Bombay&lt;/span&gt; and pursued postdoctoral research at &lt;span class="hover:entity-accent entity-underline inline cursor-pointer align-baseline"&gt;Indian Institute of Science Bangalore&lt;/span&gt; as well as at Lawrence Technological University, USA. I was honored to receive the prestigious DST&amp;ndash;SERB Young Scientist Research Grant (₹20.82 lakhs) from the Government of India. I have also been recognized with several university-level awards, including Best Faculty Award and Dean&amp;rsquo;s Choice Faculty Award. My research contributions include numerous Scopus and Web of Science indexed publications, invited keynote talks at leading institutes, funded research projects, and supervision of PhD and MTech scholars. These achievements reflect my commitment to research excellence, academic leadership, and meaningful contributions to structural and computational mechanics.&lt;/p&gt;</t>
  </si>
  <si>
    <t>AutoCad, programming, Staad pro, Etabs</t>
  </si>
  <si>
    <t>21-Feb-26 01:33 PM</t>
  </si>
  <si>
    <t>21-Feb-26 01:34 PM</t>
  </si>
  <si>
    <t>Thunuguntla Chaitanya Srikrishna</t>
  </si>
  <si>
    <t>chaitkrrish@gmail.com</t>
  </si>
  <si>
    <t>T V S R Anjaneyulu</t>
  </si>
  <si>
    <t>HNO-1-10-28/251/47and46, Road No-1, Nagarjuna Nagar Colony, Kushaiguda, Hyderabad, Telangana State</t>
  </si>
  <si>
    <t>Revathi High School, Shankerpally</t>
  </si>
  <si>
    <t>SSC, Andhra Pradesh</t>
  </si>
  <si>
    <t>Maths, Science, Social,Hindi,Telugu</t>
  </si>
  <si>
    <t>Sri Chaitanya Junior College, Hydernagar, Hyderabad</t>
  </si>
  <si>
    <t>IPE, Andhra Pradesh</t>
  </si>
  <si>
    <t>Maths,Physics,chemistry</t>
  </si>
  <si>
    <t>Jawaharlal Nehru Technological University Hyderabad, Telangana State</t>
  </si>
  <si>
    <t>National Institute of Technology Warangal, Telangana State</t>
  </si>
  <si>
    <t>AutoCAD,STAAD Pro,Revit,GEO5</t>
  </si>
  <si>
    <t>21-Feb-26 03:02 PM</t>
  </si>
  <si>
    <t>Shweta Singh</t>
  </si>
  <si>
    <t>shwetasingh0689@gmail.com</t>
  </si>
  <si>
    <t>25-Jun-1989</t>
  </si>
  <si>
    <t>Mr. Mohit Rajput</t>
  </si>
  <si>
    <t>C-402, Zia Building, Kalpataru Splendour Wakad, Pune</t>
  </si>
  <si>
    <t>Uttar Pradesh State Board</t>
  </si>
  <si>
    <t>Commerce Maths</t>
  </si>
  <si>
    <t>C.C.S. University, Meerut</t>
  </si>
  <si>
    <t>College of Professional Education, Meerut</t>
  </si>
  <si>
    <t>Commercs</t>
  </si>
  <si>
    <t>NIMR, Pune</t>
  </si>
  <si>
    <t>Human Resouces</t>
  </si>
  <si>
    <t>Organisational Management</t>
  </si>
  <si>
    <t>&lt;p&gt;Book Published&lt;br /&gt;Conflict &amp;amp; Negotiation Management&lt;br /&gt;ISBN- 978-93-6226-432-9&lt;/p&gt;</t>
  </si>
  <si>
    <t>21-Feb-26 03:15 PM</t>
  </si>
  <si>
    <t>Sunil Raiyani</t>
  </si>
  <si>
    <t>sunil.raiyani@nirmauni.ac.in</t>
  </si>
  <si>
    <t>07-Jan-1986</t>
  </si>
  <si>
    <t>Gujarati,Hindi,English</t>
  </si>
  <si>
    <t>Dineshbhai</t>
  </si>
  <si>
    <t>B301, Suyash Crystal, Opp Pramukh Abode, Sargasan, Gandhinagar, Gujarat - 382421</t>
  </si>
  <si>
    <t>Madhav Gurukul</t>
  </si>
  <si>
    <t>Saraswati Vidhya Mandir</t>
  </si>
  <si>
    <t>Gujarat Secondary and Higher Secondary Education Board, Gandhinagar</t>
  </si>
  <si>
    <t>Sardar Patel University</t>
  </si>
  <si>
    <t>Birla Vishvakarma Mahavidyalaya, Vallabh Vidhyanagar, Gujarat</t>
  </si>
  <si>
    <t>Torsional Behaviour of Reinforced Concrete Beam Strengthened with Stainless Steel Wire Mesh</t>
  </si>
  <si>
    <t>Nirma University</t>
  </si>
  <si>
    <t>&lt;ol&gt;
&lt;li&gt;&lt;span style="color: #000000; font-family: source_sans_proregular, sans-serif; font-size: 16px; background-color: #ffffff;"&gt;Successfully completed a 12 weeks (between July &amp;ndash; Oct 2018) course on &amp;ldquo;Design of Reinforced Concrete Structures</t>
  </si>
  <si>
    <t>&lt;ol&gt;
&lt;li&gt;&lt;span style="color: #000000; font-family: source_sans_proregular, sans-serif; font-size: 16px; background-color: #ffffff;"&gt;Successfully completed a 12 weeks (between July &amp;ndash; Oct 2018) course on &amp;ldquo;Design of Reinforced Concrete Structures&amp;rdquo; with Gold Medal (93%) offered by IIT Kharagpur in collaboration with NPTEL (funded by the Ministry of HRD, Govt. of India).&lt;/span&gt;&lt;/li&gt;
&lt;li&gt;&lt;span style="color: #000000; font-family: source_sans_proregular, sans-serif; font-size: 16px; background-color: #ffffff;"&gt;All India 27th rank with 99.69% (percentile) in GATE 2008 examination.&amp;nbsp;&lt;/span&gt;&lt;/li&gt;
&lt;/ol&gt;</t>
  </si>
  <si>
    <t>ABAQUS,STAAD Pro,ETABS,AutoCAD,MS Office,Python,MATLAB</t>
  </si>
  <si>
    <t>21-Feb-26 03:24 PM</t>
  </si>
  <si>
    <t>Santosh Prakash Deodhar</t>
  </si>
  <si>
    <t>deodharsp@gmail.com</t>
  </si>
  <si>
    <t>06-Feb-1968</t>
  </si>
  <si>
    <t>Marahi,English</t>
  </si>
  <si>
    <t>Prakash Rajaram Deodhar</t>
  </si>
  <si>
    <t>ARCHANA, 105 B AMBIKA NAGAR M G ROAD
OPP AXIS BANK DOMBIVALI WEST BRANCH</t>
  </si>
  <si>
    <t>R B Shirke Highschool, Ratnagiri</t>
  </si>
  <si>
    <t>Ratnagiri</t>
  </si>
  <si>
    <t>Marathi, English, maths</t>
  </si>
  <si>
    <t>Gogate Jogalekar and junior college Ratnagiri</t>
  </si>
  <si>
    <t>Physics, chemistry</t>
  </si>
  <si>
    <t xml:space="preserve">BITS Pilani </t>
  </si>
  <si>
    <t>BITS PIlani</t>
  </si>
  <si>
    <t xml:space="preserve">Consultancy </t>
  </si>
  <si>
    <t>&lt;p&gt;1. Fellow and Chartered Engineer of IEI, India, F- 1293261&lt;/p&gt;
&lt;p&gt;2. Life member of INTACH, New Delhi&amp;nbsp;&lt;/p&gt;</t>
  </si>
  <si>
    <t>&lt;p&gt;Please refer to my profile attached or sent through email.&amp;nbsp;&lt;/p&gt;</t>
  </si>
  <si>
    <t>MSP ,MSOffice</t>
  </si>
  <si>
    <t>21-Feb-26 04:02 PM</t>
  </si>
  <si>
    <t>21-Feb-26 04:04 PM</t>
  </si>
  <si>
    <t>Shubhra Aanand</t>
  </si>
  <si>
    <t>shubhra27111@gmail.com</t>
  </si>
  <si>
    <t>11-May-1974</t>
  </si>
  <si>
    <t>Aditya Kumar Sharma</t>
  </si>
  <si>
    <t>A-402, Kumar Pinakin, Baner, Pune, MH 411045</t>
  </si>
  <si>
    <t>Dr. Darshan Mahajan</t>
  </si>
  <si>
    <t>Academics</t>
  </si>
  <si>
    <t>J R Dani Girls Higher Secondary School</t>
  </si>
  <si>
    <t>MP Board Raipur MP</t>
  </si>
  <si>
    <t>Physics,Chemistry  ,maths</t>
  </si>
  <si>
    <t>Pt. Ravishankar Shukla University Raipur, MP</t>
  </si>
  <si>
    <t>Govt. Kamla Devi Mahila Mahavidhyalay Rajnandgaon</t>
  </si>
  <si>
    <t>BSc Maths</t>
  </si>
  <si>
    <t>Finance,Marketing</t>
  </si>
  <si>
    <t>MBA Finance</t>
  </si>
  <si>
    <t>FPSB India</t>
  </si>
  <si>
    <t>Financial Planning</t>
  </si>
  <si>
    <t>Bhavnagar State University</t>
  </si>
  <si>
    <t>&lt;p&gt;I am a Certified Financial Planner from Financial Planning Standard Board (FPSB)&amp;nbsp;India&lt;/p&gt;</t>
  </si>
  <si>
    <t>&lt;p class="MsoNoSpacing"&gt;&lt;span class="citation-177"&gt;&lt;span lang="PL" style="font-size: 11.0pt; mso-bidi-font-family: Calibri; mso-bidi-theme-font: minor-latin;"&gt;Top 100 Women in Finance: &lt;/span&gt;&lt;/span&gt;&lt;span class="citation-177"&gt;&lt;span lang="PL" style="font-size: 11.0pt; mso-bidi-font-family: Calibri; mso-bidi-theme-font: minor-latin;"&gt;Recognized by AIWMI (2020)&lt;/span&gt;&lt;/span&gt;&lt;span lang="PL" style="font-size: 11pt;"&gt;.&lt;/span&gt;&lt;span class="button-container"&gt;&lt;span lang="PL" style="font-size: 11.0pt; mso-fareast-font-family: 'Times New Roman'; mso-fareast-theme-font: major-fareast; mso-bidi-font-family: Calibri; mso-bidi-theme-font: minor-latin;"&gt;&amp;nbsp;&amp;nbsp;&lt;/span&gt;&lt;/span&gt;&lt;/p&gt;
&lt;p style="margin: 0cm; margin-bottom: .0001pt;"&gt;&lt;span&gt;&lt;span style="font-size: 11.0pt; font-family: 'Calibri',sans-serif; mso-ascii-theme-font: minor-latin; mso-hansi-theme-font: minor-latin; mso-bidi-theme-font: minor-latin;"&gt;Best&lt;span class="citation-176"&gt;&lt;span style="mso-bidi-font-weight: bold;"&gt; Dissertation Award: &lt;/span&gt;&lt;/span&gt;&lt;/span&gt;&lt;/span&gt;&lt;span class="citation-176"&gt;&lt;span style="font-size: 11.0pt; font-family: 'Calibri',sans-serif; mso-ascii-theme-font: minor-latin; mso-hansi-theme-font: minor-latin; mso-bidi-theme-font: minor-latin;"&gt;Nirma University, Ahmedabad (2010)&lt;/span&gt;&lt;/span&gt;&lt;span style="font-size: 11pt; font-family: Calibri, sans-serif;"&gt;.&lt;/span&gt;&lt;span class="button-container"&gt;&lt;span style="font-size: 11.0pt; font-family: 'Calibri',sans-serif; mso-ascii-theme-font: minor-latin; mso-fareast-font-family: 'Times New Roman'; mso-fareast-theme-font: major-fareast; mso-hansi-theme-font: minor-latin; mso-bidi-theme-font: minor-latin;"&gt;&amp;nbsp;&amp;nbsp;&lt;/span&gt;&lt;/span&gt;&lt;/p&gt;
&lt;p&gt;Completed Summer school in finance from IIM C to name a few.&lt;/p&gt;
&lt;p&gt;&amp;nbsp;&lt;/p&gt;</t>
  </si>
  <si>
    <t>MS office,MS excel,SAS Studio</t>
  </si>
  <si>
    <t>21-Feb-26 04:07 PM</t>
  </si>
  <si>
    <t>Pranati Dash</t>
  </si>
  <si>
    <t>pranati.dash11@gmail.com</t>
  </si>
  <si>
    <t>01-Feb-1980</t>
  </si>
  <si>
    <t>Hindi,English,Odia</t>
  </si>
  <si>
    <t>Manas Ranjan Mohanty</t>
  </si>
  <si>
    <t>FLAT NO. 304 TOWER 7
SKYI SONGBIRDS SOCIETY</t>
  </si>
  <si>
    <t>Govt. Girls High School</t>
  </si>
  <si>
    <t>BSE, Odisha</t>
  </si>
  <si>
    <t>Maths,Science,English ,History &amp; Civics,Geography &amp; Economics</t>
  </si>
  <si>
    <t>SCS College</t>
  </si>
  <si>
    <t>CHSE, Odisha</t>
  </si>
  <si>
    <t>Physics,Chemistry,Biology,Mathematics</t>
  </si>
  <si>
    <t>Utkal University, Bhubaneswar, Odisha</t>
  </si>
  <si>
    <t>Chemistry,Physics,Maths</t>
  </si>
  <si>
    <t>Utkal University</t>
  </si>
  <si>
    <t>Department of Business Administration, Utkal University, Bhubaneswar, Odisha</t>
  </si>
  <si>
    <t xml:space="preserve">Marketing Management ,HR Management </t>
  </si>
  <si>
    <t xml:space="preserve">M.B.A. </t>
  </si>
  <si>
    <t>Analytical Chemistry</t>
  </si>
  <si>
    <t>Department of Chemistry, Utkal University, Bhubaneswar, Odisha</t>
  </si>
  <si>
    <t xml:space="preserve">Marketing Management </t>
  </si>
  <si>
    <t>&lt;p&gt;Certification in &amp;ldquo;Digital Marketing &amp;amp; Analytics&amp;rdquo; from Indian School of Business (ISB), Hyderabad.&lt;/p&gt;</t>
  </si>
  <si>
    <t>&lt;p class="MsoListParagraph" style="margin-right: 25.15pt; text-align: justify; line-height: 115%; mso-list: l0 level3 lfo1; tab-stops: 60.8pt;"&gt;&lt;!-- [if !supportLists]--&gt;&lt;span lang="EN-US" style="font-size: 12.0pt; line-height: 115%; font-family: Symbol; mso-fareast-font-family: Symbol; mso-bidi-font-family: Symbol; mso-font-width: 99%;"&gt;&lt;span style="mso-list: Ignore;"&gt;&amp;middot;&lt;span style="font: 7.0pt 'Times New Roman';"&gt;&amp;nbsp;&amp;nbsp;&amp;nbsp;&amp;nbsp;&amp;nbsp;&amp;nbsp; &lt;/span&gt;&lt;/span&gt;&lt;/span&gt;&lt;!--[endif]--&gt;&lt;span lang="EN-US" style="font-size: 12.0pt; mso-bidi-font-size: 11.0pt; line-height: 115%;"&gt;Faculty Development Programme on the Theme: &amp;ldquo;Empowering Educators for the Digital Future&amp;rdquo; rganised by IIMBx, &lt;strong style="mso-bidi-font-weight: normal;"&gt;Indian Institute of Management Bangalore&lt;/strong&gt;&lt;/span&gt;&lt;/p&gt;
&lt;p class="MsoListParagraph" style="margin-right: 25.15pt; text-align: justify; line-height: 115%; mso-list: l0 level3 lfo1; tab-stops: 60.8pt;"&gt;&lt;!-- [if !supportLists]--&gt;&lt;span lang="EN-US" style="font-size: 12.0pt; line-height: 115%; font-family: Symbol; mso-fareast-font-family: Symbol; mso-bidi-font-family: Symbol; mso-font-width: 99%;"&gt;&lt;span style="mso-list: Ignore;"&gt;&amp;middot;&lt;span style="font: 7.0pt 'Times New Roman';"&gt;&amp;nbsp;&amp;nbsp;&amp;nbsp;&amp;nbsp;&amp;nbsp;&amp;nbsp; &lt;/span&gt;&lt;/span&gt;&lt;/span&gt;&lt;!--[endif]--&gt;&lt;span lang="EN-US" style="font-size: 12.0pt; mso-bidi-font-size: 11.0pt; line-height: 115%;"&gt;Faculty Development Programme &amp;ldquo;Application of Research Methodology Techniques and Data Analysis in Management and Social Science Research&amp;rdquo; from 2nd-6th&lt;span style="letter-spacing: -.2pt;"&gt; &lt;/span&gt;October, 2024 organized by Institute for Policy Research in Economics Management and Social&lt;span style="letter-spacing: 2.0pt;"&gt; &lt;/span&gt;development (&lt;strong style="mso-bidi-font-weight: normal;"&gt;IPREMS&lt;/strong&gt;).&lt;/span&gt;&lt;/p&gt;
&lt;p class="MsoListParagraph" style="margin-right: 25.15pt; text-align: justify; line-height: 115%; mso-list: l0 level3 lfo1; tab-stops: 60.8pt;"&gt;&lt;!-- [if !supportLists]--&gt;&lt;span lang="EN-US" style="font-size: 12.0pt; line-height: 115%; font-family: Symbol; mso-fareast-font-family: Symbol; mso-bidi-font-family: Symbol; mso-font-width: 99%;"&gt;&lt;span style="mso-list: Ignore;"&gt;&amp;middot;&lt;span style="font: 7.0pt 'Times New Roman';"&gt;&amp;nbsp;&amp;nbsp;&amp;nbsp;&amp;nbsp;&amp;nbsp;&amp;nbsp; &lt;/span&gt;&lt;/span&gt;&lt;/span&gt;&lt;!--[endif]--&gt;&lt;strong style="mso-bidi-font-weight: normal;"&gt;&lt;span lang="EN-US" style="font-size: 12.0pt; mso-bidi-font-size: 11.0pt; line-height: 115%;"&gt;AICTE Training and Learning (ATAL) &lt;/span&gt;&lt;/strong&gt;&lt;span lang="EN-US" style="font-size: 12.0pt; mso-bidi-font-size: 11.0pt; line-height: 115%;"&gt;Academy-sponsored&lt;span style="letter-spacing: -.2pt;"&gt; &lt;/span&gt;course&lt;span style="letter-spacing: -.3pt;"&gt; &lt;/span&gt;under&lt;span style="letter-spacing: -.35pt;"&gt; &lt;/span&gt;PM Gati Shakti Yojana, on "Reverse Logistics and Supply Chain Management in the Smart and Digital Circular Economy" from 20&lt;sup&gt;th&lt;/sup&gt; February 2023 to 3&lt;sup&gt;rd&lt;/sup&gt;&lt;span style="letter-spacing: -.1pt;"&gt; &lt;/span&gt;March 2023 at O.P. Jindal Global &lt;span style="letter-spacing: -.1pt;"&gt;University&lt;/span&gt;&lt;/span&gt;&lt;/p&gt;
&lt;p class="MsoListParagraph" style="text-align: justify; line-height: 115%; mso-list: l0 level3 lfo1; tab-stops: 60.8pt; margin: 5.4pt 24.7pt .0001pt 60.8pt;"&gt;&lt;!-- [if !supportLists]--&gt;&lt;span lang="EN-US" style="font-size: 12.0pt; line-height: 115%; font-family: Symbol; mso-fareast-font-family: Symbol; mso-bidi-font-family: Symbol; mso-font-width: 99%;"&gt;&lt;span style="mso-list: Ignore;"&gt;&amp;middot;&lt;span style="font: 7.0pt 'Times New Roman';"&gt;&amp;nbsp;&amp;nbsp;&amp;nbsp;&amp;nbsp;&amp;nbsp;&amp;nbsp; &lt;/span&gt;&lt;/span&gt;&lt;/span&gt;&lt;!--[endif]--&gt;&lt;span lang="EN-US" style="font-size: 12.0pt; mso-bidi-font-size: 11.0pt; line-height: 115%;"&gt;Faculty Development Program conducted by &lt;strong style="mso-bidi-font-weight: normal;"&gt;AICTE Training &amp;amp; Learning Academy (ATAL) &lt;/strong&gt;on "Circular&lt;span style="letter-spacing: -.15pt;"&gt; &lt;/span&gt;economy for&lt;span style="letter-spacing: -.1pt;"&gt; &lt;/span&gt;responsible production and consumption" from 12&lt;sup&gt;th&lt;/sup&gt; to 23&lt;sup&gt;rd&lt;/sup&gt; September 2022 at O.P. Jindal Global University.&lt;/span&gt;&lt;/p&gt;
&lt;p class="MsoListParagraph" style="text-align: justify; line-height: 115%; mso-list: l0 level3 lfo1; tab-stops: 60.8pt; margin: 5.15pt 24.8pt .0001pt 60.8pt;"&gt;&lt;!-- [if !supportLists]--&gt;&lt;span lang="EN-US" style="font-size: 12.0pt; line-height: 115%; font-family: Symbol; mso-fareast-font-family: Symbol; mso-bidi-font-family: Symbol; mso-font-width: 99%;"&gt;&lt;span style="mso-list: Ignore;"&gt;&amp;middot;&lt;span style="font: 7.0pt 'Times New Roman';"&gt;&amp;nbsp;&amp;nbsp;&amp;nbsp;&amp;nbsp;&amp;nbsp;&amp;nbsp; &lt;/span&gt;&lt;/span&gt;&lt;/span&gt;&lt;!--[endif]--&gt;&lt;span lang="EN-US" style="font-size: 12.0pt; mso-bidi-font-size: 11.0pt; line-height: 115%;"&gt;Certification in &lt;strong style="mso-bidi-font-weight: normal;"&gt;&amp;ldquo;Digital Marketing &amp;amp; Analytics&amp;rdquo; &lt;/strong&gt;from &lt;strong style="mso-bidi-font-weight: normal;"&gt;Indian School of Business (ISB), Hyderabad, in 2022.&lt;/strong&gt;&lt;/span&gt;&lt;/p&gt;
&lt;p class="MsoListParagraph" style="text-align: justify; line-height: 115%; mso-list: l0 level3 lfo1; tab-stops: 60.8pt; margin: .25pt 24.6pt .0001pt 60.8pt;"&gt;&lt;span style="font-family: Symbol;"&gt;etc..&lt;/span&gt;&lt;/p&gt;</t>
  </si>
  <si>
    <t>21-Feb-26 04:11 PM</t>
  </si>
  <si>
    <t>Sonali Sachin Kotekar</t>
  </si>
  <si>
    <t>sonali.kotekar10@gmail.com</t>
  </si>
  <si>
    <t>10-Oct-1991</t>
  </si>
  <si>
    <t>Hindi English Marathi</t>
  </si>
  <si>
    <t>Sachin Kotekar</t>
  </si>
  <si>
    <t>Flat no.601,N wing, wonder city, Karaj
Near Karaj dairy</t>
  </si>
  <si>
    <t>Princess Padmaraje girls school,Kolhapur</t>
  </si>
  <si>
    <t>Kolhapur state board</t>
  </si>
  <si>
    <t xml:space="preserve">English ,Maths science </t>
  </si>
  <si>
    <t>S.M.Lohia Jr college,Kolhapur</t>
  </si>
  <si>
    <t>Physics,chemistry</t>
  </si>
  <si>
    <t>Dr. D. Y. Patil college of Architecture, Kolhapur</t>
  </si>
  <si>
    <t>Design,urban planning</t>
  </si>
  <si>
    <t>Dr. D. Y. Patil Deemed University,Pune</t>
  </si>
  <si>
    <t>Dr. D. Y. Patil School of Architecture, Ambi ,Pune</t>
  </si>
  <si>
    <t>Environmental design</t>
  </si>
  <si>
    <t>M.Arch in Environmental Design</t>
  </si>
  <si>
    <t>ENVIRONMENTAL DESIGN IN ARCHITECTURE</t>
  </si>
  <si>
    <t>Auto cad,MS Office,Sketch up,In Design,Canva,eco tech</t>
  </si>
  <si>
    <t>21-Feb-26 04:22 PM</t>
  </si>
  <si>
    <t>Rashmi Mahajan</t>
  </si>
  <si>
    <t>rashmidmahajan@gmail.com</t>
  </si>
  <si>
    <t>02-Apr-1979</t>
  </si>
  <si>
    <t>Darshan Mahajan</t>
  </si>
  <si>
    <t>D 504, Yashwin Society, Behind Teerth Tower, Vibgyor Lane, Sus, Pune 411021</t>
  </si>
  <si>
    <t>Dr Darshan Mahajan</t>
  </si>
  <si>
    <t>Dean Studnets Affairs</t>
  </si>
  <si>
    <t>Kendriya Vidyalaya, Shahi Baugh, Ahemedabad</t>
  </si>
  <si>
    <t>CBSE, Ahemedabad</t>
  </si>
  <si>
    <t>Matchs,Science,English,Hindi,SST</t>
  </si>
  <si>
    <t>Abasaheb Garware, Pune</t>
  </si>
  <si>
    <t xml:space="preserve">Maharashtra State Board </t>
  </si>
  <si>
    <t>Biology,Chemestry,Physics,English</t>
  </si>
  <si>
    <t>Sir Parshurambhau Collage, Pune (SP College)</t>
  </si>
  <si>
    <t>Zoology,Botany,English</t>
  </si>
  <si>
    <t>BSc (Zoology)</t>
  </si>
  <si>
    <t>Zoology</t>
  </si>
  <si>
    <t>IndSearch</t>
  </si>
  <si>
    <t>Computer Management</t>
  </si>
  <si>
    <t>MBS</t>
  </si>
  <si>
    <t>ISTD</t>
  </si>
  <si>
    <t>Pune Chapter</t>
  </si>
  <si>
    <t>Training &amp; Development</t>
  </si>
  <si>
    <t>Dr D Y Patil Vidyapeeth, Pune</t>
  </si>
  <si>
    <t>&lt;p data-start="243" data-end="292"&gt;&lt;strong data-start="245" data-end="290"&gt;Academic Leadership &amp;amp; Administrative Role&lt;/strong&gt;&lt;/p&gt;
&lt;ul data-start="293" data-end="653"&gt;
&lt;li data-start="293" data-end="477"&gt;
&lt;p data-start="295" data-end="477"&gt;I serve as &lt;strong data-start="305" data-end="332"&gt;Deputy Director of BIIB&lt;/strong&gt;, and play a central role in academic leadership, institutional planning, and program development.&lt;/p&gt;
&lt;/li&gt;
&lt;li data-start="478" data-end="653"&gt;
&lt;p data-start="480" data-end="653"&gt;I also head the &lt;strong data-start="490" data-end="530"&gt;Department of International Business&lt;/strong&gt;, shaping the curriculum and academic vision for one of BIIB&amp;rsquo;s key program.&lt;/p&gt;
&lt;/li&gt;
&lt;/ul&gt;
&lt;p data-start="655" data-end="685"&gt;&lt;strong data-start="658" data-end="683"&gt;Teaching &amp;amp; Mentorship&lt;/strong&gt;&lt;/p&gt;
&lt;ul data-start="686" data-end="1113"&gt;
&lt;li data-start="686" data-end="878"&gt;
&lt;p data-start="688" data-end="878"&gt;&lt;span data-start="692" data-end="732"&gt;I have &lt;/span&gt;&lt;strong data-start="692" data-end="732"&gt;over 20+ years of teaching experience&lt;/strong&gt; at undergraduate and postgraduate levels, providing mentorship to students and guiding learning outcomes.&lt;/p&gt;
&lt;/li&gt;
&lt;li data-start="879" data-end="1113"&gt;
&lt;p data-start="881" data-end="1113"&gt;I have mentored doctoral research and am listed as a &lt;strong data-start="927" data-end="989"&gt;PhD research guide &lt;/strong&gt;under SBUP&amp;rsquo;s doctoral program, contributing to the university&amp;rsquo;s research ecosystem. Currently 1 research scholar has submitted the thesis an 5 are persuing their PhD under me.&lt;/p&gt;
&lt;/li&gt;
&lt;/ul&gt;
&lt;p data-start="1115" data-end="1147"&gt;&lt;strong data-start="1118" data-end="1145"&gt;Scholarly Contributions&lt;/strong&gt;&lt;/p&gt;
&lt;ul data-start="1148" data-end="1716"&gt;
&lt;li data-start="1148" data-end="1371"&gt;
&lt;p data-start="1150" data-end="1371"&gt;Published &lt;strong data-start="1160" data-end="1190"&gt;multiple research chapters&lt;/strong&gt; in reputable international books and journals on contemporary topics such as OTT media trends, influencer marketing, traffic mamagement and e-waste management.&lt;/p&gt;
&lt;/li&gt;
&lt;li data-start="1372" data-end="1575"&gt;
&lt;p data-start="1374" data-end="1575"&gt;Contributed to &lt;strong data-start="1389" data-end="1440"&gt;national and international research conferences&lt;/strong&gt;, including co-authoring conference papers on consumer satisfaction and other marketing themes.&lt;/p&gt;
&lt;/li&gt;
&lt;li data-start="1576" data-end="1716"&gt;
&lt;p data-start="1578" data-end="1716"&gt;&lt;strong data-start="1588" data-end="1633"&gt;Co-authored peer-reviewed academic works&lt;/strong&gt;, strengthening BIIB&amp;rsquo;s research visibility.&lt;/p&gt;
&lt;/li&gt;
&lt;/ul&gt;
&lt;p data-start="1718" data-end="1766"&gt;&lt;strong data-start="1721" data-end="1764"&gt;Intellectual Property &amp;amp; Research Impact&lt;/strong&gt;&lt;/p&gt;
&lt;ul data-start="1767" data-end="1932"&gt;
&lt;li data-start="1767" data-end="1932"&gt;
&lt;p data-start="1769" data-end="1932"&gt;Holds&lt;strong data-start="1775" data-end="1806"&gt; 3 patents and a copyright&lt;/strong&gt;, that enhances the engagement with innovative academic and applied research outputs.&lt;/p&gt;
&lt;/li&gt;
&lt;/ul&gt;
&lt;p data-start="1934" data-end="1993"&gt;&lt;strong data-start="1937" data-end="1991"&gt;Academic Qualifications &amp;amp; Professional Development&lt;/strong&gt;&lt;/p&gt;
&lt;ul data-start="1994" data-end="2280"&gt;
&lt;li data-start="1994" data-end="2280"&gt;
&lt;p data-start="1996" data-end="2280"&gt;I am a &lt;strong data-start="2013" data-end="2036"&gt;triple postgraduate&lt;/strong&gt; with degrees in Computer Management, Marketing (MBA and MBS), a &lt;strong data-start="2101" data-end="2132"&gt;PhD in Marketing Management&lt;/strong&gt;, and a &lt;strong data-start="2140" data-end="2177"&gt;Diploma in Training &amp;amp; Development&lt;/strong&gt; from the Indian Society for Training and Development (ISTD).&lt;/p&gt;
&lt;/li&gt;
&lt;/ul&gt;
&lt;p data-start="2282" data-end="2323"&gt;&lt;strong data-start="2285" data-end="2321"&gt;Research in Knowledge Management&lt;/strong&gt;&lt;/p&gt;
&lt;ul data-start="2324" data-end="2676"&gt;
&lt;li data-start="2324" data-end="2676"&gt;
&lt;p data-start="2326" data-end="2676"&gt;Participated as an author in recent research published in the &lt;em data-start="2388" data-end="2429"&gt;Balajian Journal of Management Research&lt;/em&gt;, exploring how effective knowledge management can enhance proposal win rates and resource utilization&amp;mdash;highlighting her engagement with cutting-edge topics relevant to business and organizational strategy.&lt;/p&gt;
&lt;/li&gt;
&lt;/ul&gt;
&lt;p data-start="2678" data-end="2717"&gt;&lt;strong data-start="2681" data-end="2715"&gt;Guidance &amp;amp; Scholarly Influence&lt;/strong&gt;&lt;/p&gt;
&lt;p&gt;&amp;nbsp;&lt;/p&gt;
&lt;ul data-start="2718" data-end="2937"&gt;
&lt;li data-start="2718" data-end="2937"&gt;
&lt;p data-start="2720" data-end="2937"&gt;As a faculty member and deputy director, she has guided &lt;strong data-start="2776" data-end="2815"&gt;hundreds of master&amp;rsquo;s-level projects&lt;/strong&gt; and continues to contribute to academic growth and research mentorship at BIIB.&amp;nbsp;&lt;/p&gt;
&lt;/li&gt;
&lt;/ul&gt;</t>
  </si>
  <si>
    <t>21-Feb-26 04:31 PM</t>
  </si>
  <si>
    <t>Manisha  Sagar  Surve</t>
  </si>
  <si>
    <t>manisha.s.surve1484@gmail.com</t>
  </si>
  <si>
    <t>14-Jul-1984</t>
  </si>
  <si>
    <t>Sagar</t>
  </si>
  <si>
    <t>B-604, Silver Mist Opposite SNBP School, Rahatani, Pune 411018</t>
  </si>
  <si>
    <t>Kendriya Vidhyalaya Ganesh Khind, Pune-411007</t>
  </si>
  <si>
    <t>Government Polytechnic Pune</t>
  </si>
  <si>
    <t>Bachelor's in engineering (Civil)</t>
  </si>
  <si>
    <t>S.V.P.M.s' College of Engineering Malegaon</t>
  </si>
  <si>
    <t>Rajarshi Shahu College of Engineering Tathawade, Pune</t>
  </si>
  <si>
    <t>Retrofitting of High Aspect Ratio Rectangular RCC Columns with Textile Reinforced Mortar (TRM)</t>
  </si>
  <si>
    <t>SR University, Warangal</t>
  </si>
  <si>
    <t>&lt;p&gt;Some important certificate are as follows&lt;/p&gt;
&lt;p&gt;1. Learning BIM through a certification course.&lt;/p&gt;
&lt;p&gt;2. ATAL FDP on Recent Development in Construction technology Addressing Infrastructure and Coastal Engineering.&lt;/p&gt;
&lt;p&gt;3. NPTEL course for Reinforce</t>
  </si>
  <si>
    <t>&lt;p class="MsoNormal" style="text-align: justify; text-indent: -18.0pt; line-height: 115%; mso-list: l0 level1 lfo1; mso-hyphenate: auto; margin: 3.0pt 0cm 3.0pt 54.0pt;"&gt;&lt;!-- [if !supportLists]--&gt;&lt;span style="font-size: 11.0pt; line-height: 115%; font-family: 'Verdana',sans-serif; mso-fareast-font-family: Verdana; mso-bidi-font-family: Verdana;"&gt;&lt;span style="mso-list: Ignore;"&gt;1.&lt;span style="font: 7.0pt 'Times New Roman';"&gt;&amp;nbsp;&amp;nbsp; &lt;/span&gt;&lt;/span&gt;&lt;/span&gt;&lt;!--[endif]--&gt;&lt;span style="font-size: 11.0pt; line-height: 115%; font-family: 'Verdana',sans-serif;"&gt;&amp;lsquo;International&lt;strong&gt;&lt;span style="color: black;"&gt; Best Researcher Award-2023&amp;rsquo; by&lt;/span&gt;&lt;/strong&gt; &lt;span style="color: black; mso-bidi-font-weight: bold;"&gt;ISSN International Science &amp;amp; Technology Awards and Congress (IISTAC-2022).&lt;/span&gt;&lt;/span&gt;&lt;/p&gt;
&lt;p class="MsoNormal" style="text-align: justify; text-indent: -18.0pt; line-height: 115%; mso-list: l0 level1 lfo1; mso-hyphenate: auto; margin: 3.0pt 0cm 3.0pt 54.0pt;"&gt;&lt;!-- [if !supportLists]--&gt;&lt;span style="font-size: 11.0pt; line-height: 115%; font-family: 'Verdana',sans-serif; mso-fareast-font-family: Verdana; mso-bidi-font-family: Verdana;"&gt;&lt;span style="mso-list: Ignore;"&gt;2.&lt;span style="font: 7.0pt 'Times New Roman';"&gt;&amp;nbsp;&amp;nbsp; &lt;/span&gt;&lt;/span&gt;&lt;/span&gt;&lt;!--[endif]--&gt;&lt;strong&gt;&lt;span style="font-size: 11.0pt; line-height: 115%; font-family: 'Verdana',sans-serif; color: black;"&gt;Best paper award&lt;/span&gt;&lt;/strong&gt;&lt;span style="font-size: 11.0pt; line-height: 115%; font-family: 'Verdana',sans-serif; color: black;"&gt; &lt;span style="mso-bidi-font-weight: bold;"&gt;in&lt;/span&gt;&lt;/span&gt;&lt;strong style="mso-bidi-font-weight: normal;"&gt;&lt;span style="font-size: 11.0pt; line-height: 115%; font-family: 'Verdana',sans-serif; color: #650303;"&gt; &lt;/span&gt;&lt;/strong&gt;&lt;span style="font-size: 11.0pt; line-height: 115%; font-family: 'Verdana',sans-serif; color: black;"&gt;2023&amp;nbsp;International Conference on Advanced Technologies in Chemical, Construction and Mechanical Sciences &lt;strong&gt;(ICATCHCOME&amp;nbsp;2023).&lt;/strong&gt;&lt;/span&gt;&lt;/p&gt;
&lt;p style="text-align: justify; text-indent: -18.0pt; line-height: 115%; mso-list: l0 level1 lfo1; background: white; margin: 0cm 0cm 0cm 54.0pt;"&gt;&lt;!-- [if !supportLists]--&gt;&lt;span lang="EN" style="font-size: 11.0pt; line-height: 115%; font-family: 'Verdana',sans-serif; mso-fareast-font-family: Verdana; mso-bidi-font-family: Verdana; mso-ansi-language: EN; mso-fareast-language: EN-IN;"&gt;&lt;span style="mso-list: Ignore;"&gt;3.&lt;span style="font: 7.0pt 'Times New Roman';"&gt;&amp;nbsp;&amp;nbsp; &lt;/span&gt;&lt;/span&gt;&lt;/span&gt;&lt;!--[endif]--&gt;&lt;span lang="EN" style="font-size: 11.0pt; line-height: 115%; font-family: 'Verdana',sans-serif; mso-fareast-font-family: Arial; color: black; mso-ansi-language: EN; mso-fareast-language: EN-IN;"&gt;Led as &lt;strong&gt;Technical &amp;amp; Publication Chair&lt;/strong&gt; of International Conference on Sustainable Technologies in Civil and Environmental Engineering 2023 &amp;amp; 2024 (IC-STCE 2023 and IC-STCE 2024).&lt;/span&gt;&lt;/p&gt;
&lt;p class="MsoNormal" style="text-align: justify; text-indent: -18.0pt; line-height: 115%; mso-list: l0 level1 lfo1; mso-hyphenate: auto; margin: 3.0pt 0cm 3.0pt 54.0pt;"&gt;&lt;!-- [if !supportLists]--&gt;&lt;span style="font-size: 11.0pt; line-height: 115%; font-family: 'Verdana',sans-serif; mso-fareast-font-family: Verdana; mso-bidi-font-family: Verdana; mso-bidi-font-weight: bold;"&gt;&lt;span style="mso-list: Ignore;"&gt;4.&lt;span style="font: 7.0pt 'Times New Roman';"&gt;&amp;nbsp;&amp;nbsp; &lt;/span&gt;&lt;/span&gt;&lt;/span&gt;&lt;!--[endif]--&gt;&lt;strong&gt;&lt;span style="font-size: 11.0pt; line-height: 115%; font-family: 'Verdana',sans-serif; mso-bidi-font-family: Arial; color: black;"&gt;Award of &amp;lsquo;Best Flowable Concrete&amp;rsquo;&lt;/span&gt;&lt;/strong&gt;&lt;span style="font-size: 11.0pt; line-height: 115%; font-family: 'Verdana',sans-serif; mso-bidi-font-family: Arial; color: black;"&gt; in International Highest Early Strength Self-Consolidating Concrete Cube Competition (I-HESSCCC) 2018, Held at Universiti Teknologi Mara (UITM), Shah Alam, Selangor, &lt;strong&gt;Malaysia.&lt;/strong&gt;&lt;/span&gt;&lt;strong&gt;&lt;span style="font-size: 11.0pt; line-height: 115%;"&gt; &lt;/span&gt;&lt;/strong&gt;&lt;/p&gt;
&lt;p class="MsoNormal" style="text-align: justify; text-indent: -18.0pt; line-height: 115%; mso-list: l0 level1 lfo1; mso-hyphenate: auto; margin: 3.0pt 0cm 3.0pt 54.0pt;"&gt;&lt;!-- [if !supportLists]--&gt;&lt;span style="font-size: 11.0pt; line-height: 115%; font-family: 'Verdana',sans-serif; mso-fareast-font-family: Verdana; mso-bidi-font-family: Verdana; mso-bidi-font-weight: bold;"&gt;&lt;span style="mso-list: Ignore;"&gt;5.&lt;span style="font: 7.0pt 'Times New Roman';"&gt;&amp;nbsp;&amp;nbsp; &lt;/span&gt;&lt;/span&gt;&lt;/span&gt;&lt;!--[endif]--&gt;&lt;span style="font-size: 11.0pt; line-height: 115%; font-family: 'Verdana',sans-serif; mso-bidi-font-family: Arial; color: black;"&gt;Worked as &lt;strong&gt;Panel member for setting SPPU syllabus&lt;/strong&gt; for Research Methodology and IPR.&lt;/span&gt;&lt;/p&gt;
&lt;p class="MsoNormal" style="text-align: justify; text-indent: -18.0pt; line-height: 115%; mso-list: l0 level1 lfo1; mso-hyphenate: auto; margin: 3.0pt 0cm 3.0pt 54.0pt;"&gt;&lt;!-- [if !supportLists]--&gt;&lt;span style="font-size: 11.0pt; line-height: 115%; font-family: 'Verdana',sans-serif; mso-fareast-font-family: Verdana; mso-bidi-font-family: Verdana; mso-bidi-font-weight: bold;"&gt;&lt;span style="mso-list: Ignore;"&gt;6.&lt;span style="font: 7.0pt 'Times New Roman';"&gt;&amp;nbsp;&amp;nbsp; &lt;/span&gt;&lt;/span&gt;&lt;/span&gt;&lt;!--[endif]--&gt;&lt;strong&gt;&lt;span style="font-size: 11.0pt; line-height: 115%; font-family: 'Verdana',sans-serif; color: black;"&gt;Reviewer&lt;/span&gt;&lt;/strong&gt;&lt;span style="font-size: 11.0pt; line-height: 115%; font-family: 'Verdana',sans-serif; color: black; mso-bidi-font-weight: bold;"&gt; at &lt;/span&gt;&lt;span style="font-size: 11.0pt; line-height: 115%; font-family: 'Verdana',sans-serif;"&gt;Materials&lt;strong&gt;&lt;span style="color: black;"&gt; Science Forum&lt;/span&gt;&lt;/strong&gt;&lt;span style="color: black; mso-bidi-font-weight: bold;"&gt; (2022 Fourth International Conference on Materials Science and Manufacturing Technology).&lt;/span&gt;&lt;/span&gt;&lt;/p&gt;
&lt;p class="MsoNormal" style="text-align: justify; text-indent: -18.0pt; line-height: 115%; mso-list: l0 level1 lfo1; mso-hyphenate: auto; margin: 3.0pt 0cm 3.0pt 54.0pt;"&gt;&lt;!-- [if !supportLists]--&gt;&lt;span style="font-size: 11.0pt; line-height: 115%; font-family: 'Verdana',sans-serif; mso-fareast-font-family: Verdana; mso-bidi-font-family: Verdana; mso-bidi-font-weight: bold;"&gt;&lt;span style="mso-list: Ignore;"&gt;7.&lt;span style="font: 7.0pt 'Times New Roman';"&gt;&amp;nbsp;&amp;nbsp; &lt;/span&gt;&lt;/span&gt;&lt;/span&gt;&lt;!--[endif]--&gt;&lt;strong&gt;&lt;span style="font-size: 11.0pt; line-height: 115%; font-family: 'Verdana',sans-serif; color: black;"&gt;Reviewer&lt;/span&gt;&lt;/strong&gt;&lt;span style="font-size: 11.0pt; line-height: 115%; font-family: 'Verdana',sans-serif; color: black; mso-bidi-font-weight: bold;"&gt; at &lt;/span&gt;&lt;span style="font-size: 11.0pt; line-height: 115%; font-family: 'Verdana',sans-serif;"&gt;Fifth&lt;span style="color: black;"&gt; International Conference on Materials Science and Manufacturing Technology (ICMSMT-2023).&lt;/span&gt;&lt;/span&gt;&lt;/p&gt;
&lt;p class="MsoNormal" style="text-align: justify; text-indent: -18.0pt; line-height: 115%; mso-list: l0 level1 lfo1; mso-hyphenate: auto; margin: 3.0pt 0cm 3.0pt 54.0pt;"&gt;&lt;!-- [if !supportLists]--&gt;&lt;span style="font-size: 11.0pt; line-height: 115%; font-family: 'Verdana',sans-serif; mso-fareast-font-family: Verdana; mso-bidi-font-family: Verdana; mso-bidi-font-weight: bold;"&gt;&lt;span style="mso-list: Ignore;"&gt;8.&lt;span style="font: 7.0pt 'Times New Roman';"&gt;&amp;nbsp;&amp;nbsp; &lt;/span&gt;&lt;/span&gt;&lt;/span&gt;&lt;!--[endif]--&gt;&lt;strong&gt;&lt;span style="font-size: 11.0pt; line-height: 115%; font-family: 'Verdana',sans-serif; mso-bidi-font-family: Arial; color: black;"&gt;Appreciation letter&lt;/span&gt;&lt;/strong&gt;&lt;span style="font-size: 11.0pt; line-height: 115%; font-family: 'Verdana',sans-serif; mso-bidi-font-family: Arial; color: black;"&gt; for &lt;strong&gt;Participant Advisor&lt;/strong&gt; in International Highest Early Strength Self-Consolidating Concrete Cube Competition (I-HESSCCC) 2018, Held at Universiti Teknologi Mara (UITM), Shah Alam, Selangor, &lt;strong&gt;Malaysia.&lt;/strong&gt;&lt;/span&gt;&lt;/p&gt;
&lt;p class="MsoNormal" style="text-align: justify; text-indent: -18.0pt; line-height: 115%; mso-list: l0 level1 lfo1; mso-hyphenate: auto; margin: 3.0pt 0cm 3.0pt 54.0pt;"&gt;&lt;!-- [if !supportLists]--&gt;&lt;span style="font-size: 11.0pt; line-height: 115%; font-family: 'Verdana',sans-serif; mso-fareast-font-family: Verdana; mso-bidi-font-family: Verdana; mso-bidi-font-weight: bold;"&gt;&lt;span style="mso-list: Ignore;"&gt;9.&lt;span style="font: 7.0pt 'Times New Roman';"&gt;&amp;nbsp;&amp;nbsp; &lt;/span&gt;&lt;/span&gt;&lt;/span&gt;&lt;!--[endif]--&gt;&lt;strong&gt;&lt;span style="font-size: 11.0pt; line-height: 115%; font-family: 'Verdana',sans-serif; mso-bidi-font-family: Arial; color: black;"&gt;Appreciation letter&lt;/span&gt;&lt;/strong&gt;&lt;span style="font-size: 11.0pt; line-height: 115%; font-family: 'Verdana',sans-serif; mso-bidi-font-family: Arial; color: black;"&gt; for &lt;strong&gt;Project Guide&lt;/strong&gt; in State level Project Competition Dipex 2018.&lt;/span&gt;&lt;/p&gt;</t>
  </si>
  <si>
    <t>Autocad, Etabs, Staad Pro, SAFE,BIM</t>
  </si>
  <si>
    <t>Gaurav Prabodha Petkar</t>
  </si>
  <si>
    <t>gauravpetkar@gmail.com</t>
  </si>
  <si>
    <t>22-Jun-1981</t>
  </si>
  <si>
    <t>Prabodha</t>
  </si>
  <si>
    <t>73/3 LIG Colony Sector No. 25 Sindhunagar Nigdi Pune 411044</t>
  </si>
  <si>
    <t>Neelesh Petkar</t>
  </si>
  <si>
    <t>Admin</t>
  </si>
  <si>
    <t>St. Ursula High School</t>
  </si>
  <si>
    <t>Ness Wadia College of Commere</t>
  </si>
  <si>
    <t>PES Modern Institute of Business Studies</t>
  </si>
  <si>
    <t>Master In Business Administration</t>
  </si>
  <si>
    <t>Tilak Maharashtra Vidypeeth</t>
  </si>
  <si>
    <t>&lt;p&gt;&lt;!-- [if gte mso 9]&gt;&lt;xml&gt;
 &lt;o:OfficeDocumentSettings&gt;
  &lt;o:AllowPNG/&gt;
 &lt;/o:OfficeDocumentSettings&gt;
&lt;/xml&gt;&lt;![endif]--&gt;&lt;!-- [if gte mso 9]&gt;&lt;xml&gt;
 &lt;w:WordDocument&gt;
  &lt;w:View&gt;Normal&lt;/w:View&gt;
  &lt;w:Zoom&gt;0&lt;/w:Zoom&gt;
  &lt;w:TrackMoves/&gt;
  &lt;w:TrackFormatting/&gt;
  &lt;</t>
  </si>
  <si>
    <t>&lt;p&gt;&lt;!-- [if gte mso 9]&gt;&lt;xml&gt;
 &lt;o:OfficeDocumentSettings&gt;
  &lt;o:AllowPNG/&gt;
 &lt;/o:OfficeDocumentSettings&gt;
&lt;/xml&gt;&lt;![endif]--&gt;&lt;!-- [if gte mso 9]&gt;&lt;xml&gt;
 &lt;w:WordDocument&gt;
  &lt;w:View&gt;Normal&lt;/w:View&gt;
  &lt;w:Zoom&gt;0&lt;/w:Zoom&gt;
  &lt;w:TrackMoves/&gt;
  &lt;w:TrackFormatting/&gt;
  &lt;w:PunctuationKerning/&gt;
  &lt;w:ValidateAgainstSchemas/&gt;
  &lt;w:SaveIfXMLInvalid&gt;false&lt;/w:SaveIfXMLInvalid&gt;
  &lt;w:IgnoreMixedContent&gt;false&lt;/w:IgnoreMixedContent&gt;
  &lt;w:AlwaysShowPlaceholderText&gt;false&lt;/w:AlwaysShowPlaceholderText&gt;
  &lt;w:DoNotPromoteQF/&gt;
  &lt;w:LidThemeOther&gt;EN-IN&lt;/w:LidThemeOther&gt;
  &lt;w:LidThemeAsian&gt;X-NONE&lt;/w:LidThemeAsian&gt;
  &lt;w:LidThemeComplexScript&gt;X-NONE&lt;/w:LidThemeComplexScript&gt;
  &lt;w:Compatibility&gt;
   &lt;w:BreakWrappedTables/&gt;
   &lt;w:SnapToGridInCell/&gt;
   &lt;w:WrapTextWithPunct/&gt;
   &lt;w:UseAsianBreakRules/&gt;
   &lt;w:DontGrowAutofit/&gt;
   &lt;w:SplitPgBreakAndParaMark/&gt;
   &lt;w:EnableOpenTypeKerning/&gt;
   &lt;w:DontFlipMirrorIndents/&gt;
   &lt;w:OverrideTableStyleHps/&gt;
  &lt;/w:Compatibility&gt;
  &lt;m:mathPr&gt;
   &lt;m:mathFont m:val="Cambria Math"/&gt;
   &lt;m:brkBin m:val="before"/&gt;
   &lt;m:brkBinSub m:val="&amp;#45;-"/&gt;
   &lt;m:smallFrac m:val="off"/&gt;
   &lt;m:dispDef/&gt;
   &lt;m:lMargin m:val="0"/&gt;
   &lt;m:rMargin m:val="0"/&gt;
   &lt;m:defJc m:val="centerGroup"/&gt;
   &lt;m:wrapIndent m:val="1440"/&gt;
   &lt;m:intLim m:val="subSup"/&gt;
   &lt;m:naryLim m:val="undOvr"/&gt;
  &lt;/m:mathPr&gt;&lt;/w:WordDocument&gt;
&lt;/xml&gt;&lt;![endif]--&gt;&lt;!-- [if gte mso 9]&gt;&lt;xml&gt;
 &lt;w:LatentStyles DefLockedState="false" DefUnhideWhenUsed="false"
  DefSemiHidden="false" DefQFormat="false" DefPriority="99"
  LatentStyleCount="371"&gt;
  &lt;w:LsdException Locked="false" Priority="0" QFormat="true" Name="Normal"/&gt;
  &lt;w:LsdException Locked="false" Priority="9" QFormat="true" Name="heading 1"/&gt;
  &lt;w:LsdException Locked="false" Priority="9" SemiHidden="true"
   UnhideWhenUsed="true" QFormat="true" Name="heading 2"/&gt;
  &lt;w:LsdException Locked="false" Priority="9" SemiHidden="true"
   UnhideWhenUsed="true" QFormat="true" Name="heading 3"/&gt;
  &lt;w:LsdException Locked="false" Priority="9" SemiHidden="true"
   UnhideWhenUsed="true" QFormat="true" Name="heading 4"/&gt;
  &lt;w:LsdException Locked="false" Priority="9" SemiHidden="true"
   UnhideWhenUsed="true" QFormat="true" Name="heading 5"/&gt;
  &lt;w:LsdException Locked="false" Priority="9" SemiHidden="true"
   UnhideWhenUsed="true" QFormat="true" Name="heading 6"/&gt;
  &lt;w:LsdException Locked="false" Priority="9" SemiHidden="true"
   UnhideWhenUsed="true" QFormat="true" Name="heading 7"/&gt;
  &lt;w:LsdException Locked="false" Priority="9" SemiHidden="true"
   UnhideWhenUsed="true" QFormat="true" Name="heading 8"/&gt;
  &lt;w:LsdException Locked="false" Priority="9" SemiHidden="true"
   UnhideWhenUsed="true" QFormat="true" Name="heading 9"/&gt;
  &lt;w:LsdException Locked="false" SemiHidden="true" UnhideWhenUsed="true"
   Name="index 1"/&gt;
  &lt;w:LsdException Locked="false" SemiHidden="true" UnhideWhenUsed="true"
   Name="index 2"/&gt;
  &lt;w:LsdException Locked="false" SemiHidden="true" UnhideWhenUsed="true"
   Name="index 3"/&gt;
  &lt;w:LsdException Locked="false" SemiHidden="true" UnhideWhenUsed="true"
   Name="index 4"/&gt;
  &lt;w:LsdException Locked="false" SemiHidden="true" UnhideWhenUsed="true"
   Name="index 5"/&gt;
  &lt;w:LsdException Locked="false" SemiHidden="true" UnhideWhenUsed="true"
   Name="index 6"/&gt;
  &lt;w:LsdException Locked="false" SemiHidden="true" UnhideWhenUsed="true"
   Name="index 7"/&gt;
  &lt;w:LsdException Locked="false" SemiHidden="true" UnhideWhenUsed="true"
   Name="index 8"/&gt;
  &lt;w:LsdException Locked="false" SemiHidden="true" UnhideWhenUsed="true"
   Name="index 9"/&gt;
  &lt;w:LsdException Locked="false" Priority="39" SemiHidden="true"
   UnhideWhenUsed="true" Name="toc 1"/&gt;
  &lt;w:LsdException Locked="false" Priority="39" SemiHidden="true"
   UnhideWhenUsed="true" Name="toc 2"/&gt;
  &lt;w:LsdException Locked="false" Priority="39" SemiHidden="true"
   UnhideWhenUsed="true" Name="toc 3"/&gt;
  &lt;w:LsdException Locked="false" Priority="39" SemiHidden="true"
   UnhideWhenUsed="true" Name="toc 4"/&gt;
  &lt;w:LsdException Locked="false" Priority="39" SemiHidden="true"
   UnhideWhenUsed="true" Name="toc 5"/&gt;
  &lt;w:LsdException Locked="false" Priority="39" SemiHidden="true"
   UnhideWhenUsed="true" Name="toc 6"/&gt;
  &lt;w:LsdException Locked="false" Priority="39" SemiHidden="true"
   UnhideWhenUsed="true" Name="toc 7"/&gt;
  &lt;w:LsdException Locked="false" Priority="39" SemiHidden="true"
   UnhideWhenUsed="true" Name="toc 8"/&gt;
  &lt;w:LsdException Locked="false" Priority="39" SemiHidden="true"
   UnhideWhenUsed="true" Name="toc 9"/&gt;
  &lt;w:LsdException Locked="false" SemiHidden="true" UnhideWhenUsed="true"
   Name="Normal Indent"/&gt;
  &lt;w:LsdException Locked="false" SemiHidden="true" UnhideWhenUsed="true"
   Name="footnote text"/&gt;
  &lt;w:LsdException Locked="false" SemiHidden="true" UnhideWhenUsed="true"
   Name="annotation text"/&gt;
  &lt;w:LsdException Locked="false" SemiHidden="true" UnhideWhenUsed="true"
   Name="header"/&gt;
  &lt;w:LsdException Locked="false" SemiHidden="true" UnhideWhenUsed="true"
   Name="footer"/&gt;
  &lt;w:LsdException Locked="false" SemiHidden="true" UnhideWhenUsed="true"
   Name="index heading"/&gt;
  &lt;w:LsdException Locked="false" Priority="35" SemiHidden="true"
   UnhideWhenUsed="true" QFormat="true" Name="caption"/&gt;
  &lt;w:LsdException Locked="false" SemiHidden="true" UnhideWhenUsed="true"
   Name="table of figures"/&gt;
  &lt;w:LsdException Locked="false" SemiHidden="true" UnhideWhenUsed="true"
   Name="envelope address"/&gt;
  &lt;w:LsdException Locked="false" SemiHidden="true" UnhideWhenUsed="true"
   Name="envelope return"/&gt;
  &lt;w:LsdException Locked="false" SemiHidden="true" UnhideWhenUsed="true"
   Name="footnote reference"/&gt;
  &lt;w:LsdException Locked="false" SemiHidden="true" UnhideWhenUsed="true"
   Name="annotation reference"/&gt;
  &lt;w:LsdException Locked="false" SemiHidden="true" UnhideWhenUsed="true"
   Name="line number"/&gt;
  &lt;w:LsdException Locked="false" SemiHidden="true" UnhideWhenUsed="true"
   Name="page number"/&gt;
  &lt;w:LsdException Locked="false" SemiHidden="true" UnhideWhenUsed="true"
   Name="endnote reference"/&gt;
  &lt;w:LsdException Locked="false" SemiHidden="true" UnhideWhenUsed="true"
   Name="endnote text"/&gt;
  &lt;w:LsdException Locked="false" SemiHidden="true" UnhideWhenUsed="true"
   Name="table of authorities"/&gt;
  &lt;w:LsdException Locked="false" SemiHidden="true" UnhideWhenUsed="true"
   Name="macro"/&gt;
  &lt;w:LsdException Locked="false" SemiHidden="true" UnhideWhenUsed="true"
   Name="toa heading"/&gt;
  &lt;w:LsdException Locked="false" SemiHidden="true" UnhideWhenUsed="true"
   Name="List"/&gt;
  &lt;w:LsdException Locked="false" SemiHidden="true" UnhideWhenUsed="true"
   Name="List Bullet"/&gt;
  &lt;w:LsdException Locked="false" SemiHidden="true" UnhideWhenUsed="true"
   Name="List Number"/&gt;
  &lt;w:LsdException Locked="false" SemiHidden="true" UnhideWhenUsed="true"
   Name="List 2"/&gt;
  &lt;w:LsdException Locked="false" SemiHidden="true" UnhideWhenUsed="true"
   Name="List 3"/&gt;
  &lt;w:LsdException Locked="false" SemiHidden="true" UnhideWhenUsed="true"
   Name="List 4"/&gt;
  &lt;w:LsdException Locked="false" SemiHidden="true" UnhideWhenUsed="true"
   Name="List 5"/&gt;
  &lt;w:LsdException Locked="false" SemiHidden="true" UnhideWhenUsed="true"
   Name="List Bullet 2"/&gt;
  &lt;w:LsdException Locked="false" SemiHidden="true" UnhideWhenUsed="true"
   Name="List Bullet 3"/&gt;
  &lt;w:LsdException Locked="false" SemiHidden="true" UnhideWhenUsed="true"
   Name="List Bullet 4"/&gt;
  &lt;w:LsdException Locked="false" SemiHidden="true" UnhideWhenUsed="true"
   Name="List Bullet 5"/&gt;
  &lt;w:LsdException Locked="false" SemiHidden="true" UnhideWhenUsed="true"
   Name="List Number 2"/&gt;
  &lt;w:LsdException Locked="false" SemiHidden="true" UnhideWhenUsed="true"
   Name="List Number 3"/&gt;
  &lt;w:LsdException Locked="false" SemiHidden="true" UnhideWhenUsed="true"
   Name="List Number 4"/&gt;
  &lt;w:LsdException Locked="false" SemiHidden="true" UnhideWhenUsed="true"
   Name="List Number 5"/&gt;
  &lt;w:LsdException Locked="false" Priority="10" QFormat="true" Name="Title"/&gt;
  &lt;w:LsdException Locked="false" SemiHidden="true" UnhideWhenUsed="true"
   Name="Closing"/&gt;
  &lt;w:LsdException Locked="false" SemiHidden="true" UnhideWhenUsed="true"
   Name="Signature"/&gt;
  &lt;w:LsdException Locked="false" Priority="1" SemiHidden="true"
   UnhideWhenUsed="true" Name="Default Paragraph Font"/&gt;
  &lt;w:LsdException Locked="false" SemiHidden="true" UnhideWhenUsed="true"
   Name="Body Text"/&gt;
  &lt;w:LsdException Locked="false" SemiHidden="true" UnhideWhenUsed="true"
   Name="Body Text Indent"/&gt;
  &lt;w:LsdException Locked="false" SemiHidden="true" UnhideWhenUsed="true"
   Name="List Continue"/&gt;
  &lt;w:LsdException Locked="false" SemiHidden="true" UnhideWhenUsed="true"
   Name="List Continue 2"/&gt;
  &lt;w:LsdException Locked="false" SemiHidden="true" UnhideWhenUsed="true"
   Name="List Continue 3"/&gt;
  &lt;w:LsdException Locked="false" SemiHidden="true" UnhideWhenUsed="true"
   Name="List Continue 4"/&gt;
  &lt;w:LsdException Locked="false" SemiHidden="true" UnhideWhenUsed="true"
   Name="List Continue 5"/&gt;
  &lt;w:LsdException Locked="false" SemiHidden="true" UnhideWhenUsed="true"
   Name="Message Header"/&gt;
  &lt;w:LsdException Locked="false" Priority="11" QFormat="true" Name="Subtitle"/&gt;
  &lt;w:LsdException Locked="false" SemiHidden="true" UnhideWhenUsed="true"
   Name="Salutation"/&gt;
  &lt;w:LsdException Locked="false" SemiHidden="true" UnhideWhenUsed="true"
   Name="Date"/&gt;
  &lt;w:LsdException Locked="false" SemiHidden="true" UnhideWhenUsed="true"
   Name="Body Text First Indent"/&gt;
  &lt;w:LsdException Locked="false" SemiHidden="true" UnhideWhenUsed="true"
   Name="Body Text First Indent 2"/&gt;
  &lt;w:LsdException Locked="false" SemiHidden="true" UnhideWhenUsed="true"
   Name="Note Heading"/&gt;
  &lt;w:LsdException Locked="false" SemiHidden="true" UnhideWhenUsed="true"
   Name="Body Text 2"/&gt;
  &lt;w:LsdException Locked="false" SemiHidden="true" UnhideWhenUsed="true"
   Name="Body Text 3"/&gt;
  &lt;w:LsdException Locked="false" SemiHidden="true" UnhideWhenUsed="true"
   Name="Body Text Indent 2"/&gt;
  &lt;w:LsdException Locked="false" SemiHidden="true" UnhideWhenUsed="true"
   Name="Body Text Indent 3"/&gt;
  &lt;w:LsdException Locked="false" SemiHidden="true" UnhideWhenUsed="true"
   Name="Block Text"/&gt;
  &lt;w:LsdException Locked="false" SemiHidden="true" UnhideWhenUsed="true"
   Name="Hyperlink"/&gt;
  &lt;w:LsdException Locked="false" SemiHidden="true" UnhideWhenUsed="true"
   Name="FollowedHyperlink"/&gt;
  &lt;w:LsdException Locked="false" Priority="22" QFormat="true" Name="Strong"/&gt;
  &lt;w:LsdException Locked="false" Priority="20" QFormat="true" Name="Emphasis"/&gt;
  &lt;w:LsdException Locked="false" SemiHidden="true" UnhideWhenUsed="true"
   Name="Document Map"/&gt;
  &lt;w:LsdException Locked="false" SemiHidden="true" UnhideWhenUsed="true"
   Name="Plain Text"/&gt;
  &lt;w:LsdException Locked="false" SemiHidden="true" UnhideWhenUsed="true"
   Name="E-mail Signature"/&gt;
  &lt;w:LsdException Locked="false" SemiHidden="true" UnhideWhenUsed="true"
   Name="HTML Top of Form"/&gt;
  &lt;w:LsdException Locked="false" SemiHidden="true" UnhideWhenUsed="true"
   Name="HTML Bottom of Form"/&gt;
  &lt;w:LsdException Locked="false" SemiHidden="true" UnhideWhenUsed="true"
   Name="Normal (Web)"/&gt;
  &lt;w:LsdException Locked="false" SemiHidden="true" UnhideWhenUsed="true"
   Name="HTML Acronym"/&gt;
  &lt;w:LsdException Locked="false" SemiHidden="true" UnhideWhenUsed="true"
   Name="HTML Address"/&gt;
  &lt;w:LsdException Locked="false" SemiHidden="true" UnhideWhenUsed="true"
   Name="HTML Cite"/&gt;
  &lt;w:LsdException Locked="false" SemiHidden="true" UnhideWhenUsed="true"
   Name="HTML Code"/&gt;
  &lt;w:LsdException Locked="false" SemiHidden="true" UnhideWhenUsed="true"
   Name="HTML Definition"/&gt;
  &lt;w:LsdException Locked="false" SemiHidden="true" UnhideWhenUsed="true"
   Name="HTML Keyboard"/&gt;
  &lt;w:LsdException Locked="false" SemiHidden="true" UnhideWhenUsed="true"
   Name="HTML Preformatted"/&gt;
  &lt;w:LsdException Locked="false" SemiHidden="true" UnhideWhenUsed="true"
   Name="HTML Sample"/&gt;
  &lt;w:LsdException Locked="false" SemiHidden="true" UnhideWhenUsed="true"
   Name="HTML Typewriter"/&gt;
  &lt;w:LsdException Locked="false" SemiHidden="true" UnhideWhenUsed="true"
   Name="HTML Variable"/&gt;
  &lt;w:LsdException Locked="false" SemiHidden="true" UnhideWhenUsed="true"
   Name="Normal Table"/&gt;
  &lt;w:LsdException Locked="false" SemiHidden="true" UnhideWhenUsed="true"
   Name="annotation subject"/&gt;
  &lt;w:LsdException Locked="false" SemiHidden="true" UnhideWhenUsed="true"
   Name="No List"/&gt;
  &lt;w:LsdException Locked="false" SemiHidden="true" UnhideWhenUsed="true"
   Name="Outline List 1"/&gt;
  &lt;w:LsdException Locked="false" SemiHidden="true" UnhideWhenUsed="true"
   Name="Outline List 2"/&gt;
  &lt;w:LsdException Locked="false" SemiHidden="true" UnhideWhenUsed="true"
   Name="Outline List 3"/&gt;
  &lt;w:LsdException Locked="false" SemiHidden="true" UnhideWhenUsed="true"
   Name="Table Simple 1"/&gt;
  &lt;w:LsdException Locked="false" SemiHidden="true" UnhideWhenUsed="true"
   Name="Table Simple 2"/&gt;
  &lt;w:LsdException Locked="false" SemiHidden="true" UnhideWhenUsed="true"
   Name="Table Simple 3"/&gt;
  &lt;w:LsdException Locked="false" SemiHidden="true" UnhideWhenUsed="true"
   Name="Table Classic 1"/&gt;
  &lt;w:LsdException Locked="false" SemiHidden="true" UnhideWhenUsed="true"
   Name="Table Classic 2"/&gt;
  &lt;w:LsdException Locked="false" SemiHidden="true" UnhideWhenUsed="true"
   Name="Table Classic 3"/&gt;
  &lt;w:LsdException Locked="false" SemiHidden="true" UnhideWhenUsed="true"
   Name="Table Classic 4"/&gt;
  &lt;w:LsdException Locked="false" SemiHidden="true" UnhideWhenUsed="true"
   Name="Table Colorful 1"/&gt;
  &lt;w:LsdException Locked="false" SemiHidden="true" UnhideWhenUsed="true"
   Name="Table Colorful 2"/&gt;
  &lt;w:LsdException Locked="false" SemiHidden="true" UnhideWhenUsed="true"
   Name="Table Colorful 3"/&gt;
  &lt;w:LsdException Locked="false" SemiHidden="true" UnhideWhenUsed="true"
   Name="Table Columns 1"/&gt;
  &lt;w:LsdException Locked="false" SemiHidden="true" UnhideWhenUsed="true"
   Name="Table Columns 2"/&gt;
  &lt;w:LsdException Locked="false" SemiHidden="true" UnhideWhenUsed="true"
   Name="Table Columns 3"/&gt;
  &lt;w:LsdException Locked="false" SemiHidden="true" UnhideWhenUsed="true"
   Name="Table Columns 4"/&gt;
  &lt;w:LsdException Locked="false" SemiHidden="true" UnhideWhenUsed="true"
   Name="Table Columns 5"/&gt;
  &lt;w:LsdException Locked="false" SemiHidden="true" UnhideWhenUsed="true"
   Name="Table Grid 1"/&gt;
  &lt;w:LsdException Locked="false" SemiHidden="true" UnhideWhenUsed="true"
   Name="Table Grid 2"/&gt;
  &lt;w:LsdException Locked="false" SemiHidden="true" UnhideWhenUsed="true"
   Name="Table Grid 3"/&gt;
  &lt;w:LsdException Locked="false" SemiHidden="true" UnhideWhenUsed="true"
   Name="Table Grid 4"/&gt;
  &lt;w:LsdException Locked="false" SemiHidden="true" UnhideWhenUsed="true"
   Name="Table Grid 5"/&gt;
  &lt;w:LsdException Locked="false" SemiHidden="true" UnhideWhenUsed="true"
   Name="Table Grid 6"/&gt;
  &lt;w:LsdException Locked="false" SemiHidden="true" UnhideWhenUsed="true"
   Name="Table Grid 7"/&gt;
  &lt;w:LsdException Locked="false" SemiHidden="true" UnhideWhenUsed="true"
   Name="Table Grid 8"/&gt;
  &lt;w:LsdException Locked="false" SemiHidden="true" UnhideWhenUsed="true"
   Name="Table List 1"/&gt;
  &lt;w:LsdException Locked="false" SemiHidden="true" UnhideWhenUsed="true"
   Name="Table List 2"/&gt;
  &lt;w:LsdException Locked="false" SemiHidden="true" UnhideWhenUsed="true"
   Name="Table List 3"/&gt;
  &lt;w:LsdException Locked="false" SemiHidden="true" UnhideWhenUsed="true"
   Name="Table List 4"/&gt;
  &lt;w:LsdException Locked="false" SemiHidden="true" UnhideWhenUsed="true"
   Name="Table List 5"/&gt;
  &lt;w:LsdException Locked="false" SemiHidden="true" UnhideWhenUsed="true"
   Name="Table List 6"/&gt;
  &lt;w:LsdException Locked="false" SemiHidden="true" UnhideWhenUsed="true"
   Name="Table List 7"/&gt;
  &lt;w:LsdException Locked="false" SemiHidden="true" UnhideWhenUsed="true"
   Name="Table List 8"/&gt;
  &lt;w:LsdException Locked="false" SemiHidden="true" UnhideWhenUsed="true"
   Name="Table 3D effects 1"/&gt;
  &lt;w:LsdException Locked="false" SemiHidden="true" UnhideWhenUsed="true"
   Name="Table 3D effects 2"/&gt;
  &lt;w:LsdException Locked="false" SemiHidden="true" UnhideWhenUsed="true"
   Name="Table 3D effects 3"/&gt;
  &lt;w:LsdException Locked="false" SemiHidden="true" UnhideWhenUsed="true"
   Name="Table Contemporary"/&gt;
  &lt;w:LsdException Locked="false" SemiHidden="true" UnhideWhenUsed="true"
   Name="Table Elegant"/&gt;
  &lt;w:LsdException Locked="false" SemiHidden="true" UnhideWhenUsed="true"
   Name="Table Professional"/&gt;
  &lt;w:LsdException Locked="false" SemiHidden="true" UnhideWhenUsed="true"
   Name="Table Subtle 1"/&gt;
  &lt;w:LsdException Locked="false" SemiHidden="true" UnhideWhenUsed="true"
   Name="Table Subtle 2"/&gt;
  &lt;w:LsdException Locked="false" SemiHidden="true" UnhideWhenUsed="true"
   Name="Table Web 1"/&gt;
  &lt;w:LsdException Locked="false" SemiHidden="true" UnhideWhenUsed="true"
   Name="Table Web 2"/&gt;
  &lt;w:LsdException Locked="false" SemiHidden="true" UnhideWhenUsed="true"
   Name="Table Web 3"/&gt;
  &lt;w:LsdException Locked="false" SemiHidden="true" UnhideWhenUsed="true"
   Name="Balloon Text"/&gt;
  &lt;w:LsdException Locked="false" Priority="39" Name="Table Grid"/&gt;
  &lt;w:LsdException Locked="false" SemiHidden="true" UnhideWhenUsed="true"
   Name="Table Theme"/&gt;
  &lt;w:LsdException Locked="false" SemiHidden="true" Name="Placeholder Text"/&gt;
  &lt;w:LsdException Locked="false" Priority="1" QFormat="true" Name="No Spacing"/&gt;
  &lt;w:LsdException Locked="false" Priority="60" Name="Light Shading"/&gt;
  &lt;w:LsdException Locked="false" Priority="61" Name="Light List"/&gt;
  &lt;w:LsdException Locked="false" Priority="62" Name="Light Grid"/&gt;
  &lt;w:LsdException Locked="false" Priority="63" Name="Medium Shading 1"/&gt;
  &lt;w:LsdException Locked="false" Priority="64" Name="Medium Shading 2"/&gt;
  &lt;w:LsdException Locked="false" Priority="65" Name="Medium List 1"/&gt;
  &lt;w:LsdException Locked="false" Priority="66" Name="Medium List 2"/&gt;
  &lt;w:LsdException Locked="false" Priority="67" Name="Medium Grid 1"/&gt;
  &lt;w:LsdException Locked="false" Priority="68" Name="Medium Grid 2"/&gt;
  &lt;w:LsdException Locked="false" Priority="69" Name="Medium Grid 3"/&gt;
  &lt;w:LsdException Locked="false" Priority="70" Name="Dark List"/&gt;
  &lt;w:LsdException Locked="false" Priority="71" Name="Colorful Shading"/&gt;
  &lt;w:LsdException Locked="false" Priority="72" Name="Colorful List"/&gt;
  &lt;w:LsdException Locked="false" Priority="73" Name="Colorful Grid"/&gt;
  &lt;w:LsdException Locked="false" Priority="60" Name="Light Shading Accent 1"/&gt;
  &lt;w:LsdException Locked="false" Priority="61" Name="Light List Accent 1"/&gt;
  &lt;w:LsdException Locked="false" Priority="62" Name="Light Grid Accent 1"/&gt;
  &lt;w:LsdException Locked="false" Priority="63" Name="Medium Shading 1 Accent 1"/&gt;
  &lt;w:LsdException Locked="false" Priority="64" Name="Medium Shading 2 Accent 1"/&gt;
  &lt;w:LsdException Locked="false" Priority="65" Name="Medium List 1 Accent 1"/&gt;
  &lt;w:LsdException Locked="false" SemiHidden="true" Name="Revision"/&gt;
  &lt;w:LsdException Locked="false" Priority="1" QFormat="true"
   Name="List Paragraph"/&gt;
  &lt;w:LsdException Locked="false" Priority="29" QFormat="true" Name="Quote"/&gt;
  &lt;w:LsdException Locked="false" Priority="30" QFormat="true"
   Name="Intense Quote"/&gt;
  &lt;w:LsdException Locked="false" Priority="66" Name="Medium List 2 Accent 1"/&gt;
  &lt;w:LsdException Locked="false" Priority="67" Name="Medium Grid 1 Accent 1"/&gt;
  &lt;w:LsdException Locked="false" Priority="68" Name="Medium Grid 2 Accent 1"/&gt;
  &lt;w:LsdException Locked="false" Priority="69" Name="Medium Grid 3 Accent 1"/&gt;
  &lt;w:LsdException Locked="false" Priority="70" Name="Dark List Accent 1"/&gt;
  &lt;w:LsdException Locked="false" Priority="71" Name="Colorful Shading Accent 1"/&gt;
  &lt;w:LsdException Locked="false" Priority="72" Name="Colorful List Accent 1"/&gt;
  &lt;w:LsdException Locked="false" Priority="73" Name="Colorful Grid Accent 1"/&gt;
  &lt;w:LsdException Locked="false" Priority="60" Name="Light Shading Accent 2"/&gt;
  &lt;w:LsdException Locked="false" Priority="61" Name="Light List Accent 2"/&gt;
  &lt;w:LsdException Locked="false" Priority="62" Name="Light Grid Accent 2"/&gt;
  &lt;w:LsdException Locked="false" Priority="63" Name="Medium Shading 1 Accent 2"/&gt;
  &lt;w:LsdException Locked="false" Priority="64" Name="Medium Shading 2 Accent 2"/&gt;
  &lt;w:LsdException Locked="false" Priority="65" Name="Medium List 1 Accent 2"/&gt;
  &lt;w:LsdException Locked="false" Priority="66" Name="Medium List 2 Accent 2"/&gt;
  &lt;w:LsdException Locked="false" Priority="67" Name="Medium Grid 1 Accent 2"/&gt;
  &lt;w:LsdException Locked="false" Priority="68" Name="Medium Grid 2 Accent 2"/&gt;
  &lt;w:LsdException Locked="false" Priority="69" Name="Medium Grid 3 Accent 2"/&gt;
  &lt;w:LsdException Locked="false" Priority="70" Name="Dark List Accent 2"/&gt;
  &lt;w:LsdException Locked="false" Priority="71" Name="Colorful Shading Accent 2"/&gt;
  &lt;w:LsdException Locked="false" Priority="72" Name="Colorful List Accent 2"/&gt;
  &lt;w:LsdException Locked="false" Priority="73" Name="Colorful Grid Accent 2"/&gt;
  &lt;w:LsdException Locked="false" Priority="60" Name="Light Shading Accent 3"/&gt;
  &lt;w:LsdException Locked="false" Priority="61" Name="Light List Accent 3"/&gt;
  &lt;w:LsdException Locked="false" Priority="62" Name="Light Grid Accent 3"/&gt;
  &lt;w:LsdException Locked="false" Priority="63" Name="Medium Shading 1 Accent 3"/&gt;
  &lt;w:LsdException Locked="false" Priority="64" Name="Medium Shading 2 Accent 3"/&gt;
  &lt;w:LsdException Locked="false" Priority="65" Name="Medium List 1 Accent 3"/&gt;
  &lt;w:LsdException Locked="false" Priority="66" Name="Medium List 2 Accent 3"/&gt;
  &lt;w:LsdException Locked="false" Priority="67" Name="Medium Grid 1 Accent 3"/&gt;
  &lt;w:LsdException Locked="false" Priority="68" Name="Medium Grid 2 Accent 3"/&gt;
  &lt;w:LsdException Locked="false" Priority="69" Name="Medium Grid 3 Accent 3"/&gt;
  &lt;w:LsdException Locked="false" Priority="70" Name="Dark List Accent 3"/&gt;
  &lt;w:LsdException Locked="false" Priority="71" Name="Colorful Shading Accent 3"/&gt;
  &lt;w:LsdException Locked="false" Priority="72" Name="Colorful List Accent 3"/&gt;
  &lt;w:LsdException Locked="false" Priority="73" Name="Colorful Grid Accent 3"/&gt;
  &lt;w:LsdException Locked="false" Priority="60" Name="Light Shading Accent 4"/&gt;
  &lt;w:LsdException Locked="false" Priority="61" Name="Light List Accent 4"/&gt;
  &lt;w:LsdException Locked="false" Priority="62" Name="Light Grid Accent 4"/&gt;
  &lt;w:LsdException Locked="false" Priority="63" Name="Medium Shading 1 Accent 4"/&gt;
  &lt;w:LsdException Locked="false" Priority="64" Name="Medium Shading 2 Accent 4"/&gt;
  &lt;w:LsdException Locked="false" Priority="65" Name="Medium List 1 Accent 4"/&gt;
  &lt;w:LsdException Locked="false" Priority="66" Name="Medium List 2 Accent 4"/&gt;
  &lt;w:LsdException Locked="false" Priority="67" Name="Medium Grid 1 Accent 4"/&gt;
  &lt;w:LsdException Locked="false" Priority="68" Name="Medium Grid 2 Accent 4"/&gt;
  &lt;w:LsdException Locked="false" Priority="69" Name="Medium Grid 3 Accent 4"/&gt;
  &lt;w:LsdException Locked="false" Priority="70" Name="Dark List Accent 4"/&gt;
  &lt;w:LsdException Locked="false" Priority="71" Name="Colorful Shading Accent 4"/&gt;
  &lt;w:LsdException Locked="false" Priority="72" Name="Colorful List Accent 4"/&gt;
  &lt;w:LsdException Locked="false" Priority="73" Name="Colorful Grid Accent 4"/&gt;
  &lt;w:LsdException Locked="false" Priority="60" Name="Light Shading Accent 5"/&gt;
  &lt;w:LsdException Locked="false" Priority="61" Name="Light List Accent 5"/&gt;
  &lt;w:LsdException Locked="false" Priority="62" Name="Light Grid Accent 5"/&gt;
  &lt;w:LsdException Locked="false" Priority="63" Name="Medium Shading 1 Accent 5"/&gt;
  &lt;w:LsdException Locked="false" Priority="64" Name="Medium Shading 2 Accent 5"/&gt;
  &lt;w:LsdException Locked="false" Priority="65" Name="Medium List 1 Accent 5"/&gt;
  &lt;w:LsdException Locked="false" Priority="66" Name="Medium List 2 Accent 5"/&gt;
  &lt;w:LsdException Locked="false" Priority="67" Name="Medium Grid 1 Accent 5"/&gt;
  &lt;w:LsdException Locked="false" Priority="68" Name="Medium Grid 2 Accent 5"/&gt;
  &lt;w:LsdException Locked="false" Priority="69" Name="Medium Grid 3 Accent 5"/&gt;
  &lt;w:LsdException Locked="false" Priority="70" Name="Dark List Accent 5"/&gt;
  &lt;w:LsdException Locked="false" Priority="71" Name="Colorful Shading Accent 5"/&gt;
  &lt;w:LsdException Locked="false" Priority="72" Name="Colorful List Accent 5"/&gt;
  &lt;w:LsdException Locked="false" Priority="73" Name="Colorful Grid Accent 5"/&gt;
  &lt;w:LsdException Locked="false" Priority="60" Name="Light Shading Accent 6"/&gt;
  &lt;w:LsdException Locked="false" Priority="61" Name="Light List Accent 6"/&gt;
  &lt;w:LsdException Locked="false" Priority="62" Name="Light Grid Accent 6"/&gt;
  &lt;w:LsdException Locked="false" Priority="63" Name="Medium Shading 1 Accent 6"/&gt;
  &lt;w:LsdException Locked="false" Priority="64" Name="Medium Shading 2 Accent 6"/&gt;
  &lt;w:LsdException Locked="false" Priority="65" Name="Medium List 1 Accent 6"/&gt;
  &lt;w:LsdException Locked="false" Priority="66" Name="Medium List 2 Accent 6"/&gt;
  &lt;w:LsdException Locked="false" Priority="67" Name="Medium Grid 1 Accent 6"/&gt;
  &lt;w:LsdException Locked="false" Priority="68" Name="Medium Grid 2 Accent 6"/&gt;
  &lt;w:LsdException Locked="false" Priority="69" Name="Medium Grid 3 Accent 6"/&gt;
  &lt;w:LsdException Locked="false" Priority="70" Name="Dark List Accent 6"/&gt;
  &lt;w:LsdException Locked="false" Priority="71" Name="Colorful Shading Accent 6"/&gt;
  &lt;w:LsdException Locked="false" Priority="72" Name="Colorful List Accent 6"/&gt;
  &lt;w:LsdException Locked="false" Priority="73" Name="Colorful Grid Accent 6"/&gt;
  &lt;w:LsdException Locked="false" Priority="19" QFormat="true"
   Name="Subtle Emphasis"/&gt;
  &lt;w:LsdException Locked="false" Priority="21" QFormat="true"
   Name="Intense Emphasis"/&gt;
  &lt;w:LsdException Locked="false" Priority="31" QFormat="true"
   Name="Subtle Reference"/&gt;
  &lt;w:LsdException Locked="false" Priority="32" QFormat="true"
   Name="Intense Reference"/&gt;
  &lt;w:LsdException Locked="false" Priority="33" QFormat="true" Name="Book Title"/&gt;
  &lt;w:LsdException Locked="false" Priority="37" SemiHidden="true"
   UnhideWhenUsed="true" Name="Bibliography"/&gt;
  &lt;w:LsdException Locked="false" Priority="39" SemiHidden="true"
   UnhideWhenUsed="true" QFormat="true" Name="TOC Heading"/&gt;
  &lt;w:LsdException Locked="false" Priority="41" Name="Plain Table 1"/&gt;
  &lt;w:LsdException Locked="false" Priority="42" Name="Plain Table 2"/&gt;
  &lt;w:LsdException Locked="false" Priority="43" Name="Plain Table 3"/&gt;
  &lt;w:LsdException Locked="false" Priority="44" Name="Plain Table 4"/&gt;
  &lt;w:LsdException Locked="false" Priority="45" Name="Plain Table 5"/&gt;
  &lt;w:LsdException Locked="false" Priority="40" Name="Grid Table Light"/&gt;
  &lt;w:LsdException Locked="false" Priority="46" Name="Grid Table 1 Light"/&gt;
  &lt;w:LsdException Locked="false" Priority="47" Name="Grid Table 2"/&gt;
  &lt;w:LsdException Locked="false" Priority="48" Name="Grid Table 3"/&gt;
  &lt;w:LsdException Locked="false" Priority="49" Name="Grid Table 4"/&gt;
  &lt;w:LsdException Locked="false" Priority="50" Name="Grid Table 5 Dark"/&gt;
  &lt;w:LsdException Locked="false" Priority="51" Name="Grid Table 6 Colorful"/&gt;
  &lt;w:LsdException Locked="false" Priority="52" Name="Grid Table 7 Colorful"/&gt;
  &lt;w:LsdException Locked="false" Priority="46"
   Name="Grid Table 1 Light Accent 1"/&gt;
  &lt;w:LsdException Locked="false" Priority="47" Name="Grid Table 2 Accent 1"/&gt;
  &lt;w:LsdException Locked="false" Priority="48" Name="Grid Table 3 Accent 1"/&gt;
  &lt;w:LsdException Locked="false" Priority="49" Name="Grid Table 4 Accent 1"/&gt;
  &lt;w:LsdException Locked="false" Priority="50" Name="Grid Table 5 Dark Accent 1"/&gt;
  &lt;w:LsdException Locked="false" Priority="51"
   Name="Grid Table 6 Colorful Accent 1"/&gt;
  &lt;w:LsdException Locked="false" Priority="52"
   Name="Grid Table 7 Colorful Accent 1"/&gt;
  &lt;w:LsdException Locked="false" Priority="46"
   Name="Grid Table 1 Light Accent 2"/&gt;
  &lt;w:LsdException Locked="false" Priority="47" Name="Grid Table 2 Accent 2"/&gt;
  &lt;w:LsdException Locked="false" Priority="48" Name="Grid Table 3 Accent 2"/&gt;
  &lt;w:LsdException Locked="false" Priority="49" Name="Grid Table 4 Accent 2"/&gt;
  &lt;w:LsdException Locked="false" Priority="50" Name="Grid Table 5 Dark Accent 2"/&gt;
  &lt;w:LsdException Locked="false" Priority="51"
   Name="Grid Table 6 Colorful Accent 2"/&gt;
  &lt;w:LsdException Locked="false" Priority="52"
   Name="Grid Table 7 Colorful Accent 2"/&gt;
  &lt;w:LsdException Locked="false" Priority="46"
   Name="Grid Table 1 Light Accent 3"/&gt;
  &lt;w:LsdException Locked="false" Priority="47" Name="Grid Table 2 Accent 3"/&gt;
  &lt;w:LsdException Locked="false" Priority="48" Name="Grid Table 3 Accent 3"/&gt;
  &lt;w:LsdException Locked="false" Priority="49" Name="Grid Table 4 Accent 3"/&gt;
  &lt;w:LsdException Locked="false" Priority="50" Name="Grid Table 5 Dark Accent 3"/&gt;
  &lt;w:LsdException Locked="false" Priority="51"
   Name="Grid Table 6 Colorful Accent 3"/&gt;
  &lt;w:LsdException Locked="false" Priority="52"
   Name="Grid Table 7 Colorful Accent 3"/&gt;
  &lt;w:LsdException Locked="false" Priority="46"
   Name="Grid Table 1 Light Accent 4"/&gt;
  &lt;w:LsdException Locked="false" Priority="47" Name="Grid Table 2 Accent 4"/&gt;
  &lt;w:LsdException Locked="false" Priority="48" Name="Grid Table 3 Accent 4"/&gt;
  &lt;w:LsdException Locked="false" Priority="49" Name="Grid Table 4 Accent 4"/&gt;
  &lt;w:LsdException Locked="false" Priority="50" Name="Grid Table 5 Dark Accent 4"/&gt;
  &lt;w:LsdException Locked="false" Priority="51"
   Name="Grid Table 6 Colorful Accent 4"/&gt;
  &lt;w:LsdException Locked="false" Priority="52"
   Name="Grid Table 7 Colorful Accent 4"/&gt;
  &lt;w:LsdException Locked="false" Priority="46"
   Name="Grid Table 1 Light Accent 5"/&gt;
  &lt;w:LsdException Locked="false" Priority="47" Name="Grid Table 2 Accent 5"/&gt;
  &lt;w:LsdException Locked="false" Priority="48" Name="Grid Table 3 Accent 5"/&gt;
  &lt;w:LsdException Locked="false" Priority="49" Name="Grid Table 4 Accent 5"/&gt;
  &lt;w:LsdException Locked="false" Priority="50" Name="Grid Table 5 Dark Accent 5"/&gt;
  &lt;w:LsdException Locked="false" Priority="51"
   Name="Grid Table 6 Colorful Accent 5"/&gt;
  &lt;w:LsdException Locked="false" Priority="52"
   Name="Grid Table 7 Colorful Accent 5"/&gt;
  &lt;w:LsdException Locked="false" Priority="46"
   Name="Grid Table 1 Light Accent 6"/&gt;
  &lt;w:LsdException Locked="false" Priority="47" Name="Grid Table 2 Accent 6"/&gt;
  &lt;w:LsdException Locked="false" Priority="48" Name="Grid Table 3 Accent 6"/&gt;
  &lt;w:LsdException Locked="false" Priority="49" Name="Grid Table 4 Accent 6"/&gt;
  &lt;w:LsdException Locked="false" Priority="50" Name="Grid Table 5 Dark Accent 6"/&gt;
  &lt;w:LsdException Locked="false" Priority="51"
   Name="Grid Table 6 Colorful Accent 6"/&gt;
  &lt;w:LsdException Locked="false" Priority="52"
   Name="Grid Table 7 Colorful Accent 6"/&gt;
  &lt;w:LsdException Locked="false" Priority="46" Name="List Table 1 Light"/&gt;
  &lt;w:LsdException Locked="false" Priority="47" Name="List Table 2"/&gt;
  &lt;w:LsdException Locked="false" Priority="48" Name="List Table 3"/&gt;
  &lt;w:LsdException Locked="false" Priority="49" Name="List Table 4"/&gt;
  &lt;w:LsdException Locked="false" Priority="50" Name="List Table 5 Dark"/&gt;
  &lt;w:LsdException Locked="false" Priority="51" Name="List Table 6 Colorful"/&gt;
  &lt;w:LsdException Locked="false" Priority="52" Name="List Table 7 Colorful"/&gt;
  &lt;w:LsdException Locked="false" Priority="46"
   Name="List Table 1 Light Accent 1"/&gt;
  &lt;w:LsdException Locked="false" Priority="47" Name="List Table 2 Accent 1"/&gt;
  &lt;w:LsdException Locked="false" Priority="48" Name="List Table 3 Accent 1"/&gt;
  &lt;w:LsdException Locked="false" Priority="49" Name="List Table 4 Accent 1"/&gt;
  &lt;w:LsdException Locked="false" Priority="50" Name="List Table 5 Dark Accent 1"/&gt;
  &lt;w:LsdException Locked="false" Priority="51"
   Name="List Table 6 Colorful Accent 1"/&gt;
  &lt;w:LsdException Locked="false" Priority="52"
   Name="List Table 7 Colorful Accent 1"/&gt;
  &lt;w:LsdException Locked="false" Priority="46"
   Name="List Table 1 Light Accent 2"/&gt;
  &lt;w:LsdException Locked="false" Priority="47" Name="List Table 2 Accent 2"/&gt;
  &lt;w:LsdException Locked="false" Priority="48" Name="List Table 3 Accent 2"/&gt;
  &lt;w:LsdException Locked="false" Priority="49" Name="List Table 4 Accent 2"/&gt;
  &lt;w:LsdException Locked="false" Priority="50" Name="List Table 5 Dark Accent 2"/&gt;
  &lt;w:LsdException Locked="false" Priority="51"
   Name="List Table 6 Colorful Accent 2"/&gt;
  &lt;w:LsdException Locked="false" Priority="52"
   Name="List Table 7 Colorful Accent 2"/&gt;
  &lt;w:LsdException Locked="false" Priority="46"
   Name="List Table 1 Light Accent 3"/&gt;
  &lt;w:LsdException Locked="false" Priority="47" Name="List Table 2 Accent 3"/&gt;
  &lt;w:LsdException Locked="false" Priority="48" Name="List Table 3 Accent 3"/&gt;
  &lt;w:LsdException Locked="false" Priority="49" Name="List Table 4 Accent 3"/&gt;
  &lt;w:LsdException Locked="false" Priority="50" Name="List Table 5 Dark Accent 3"/&gt;
  &lt;w:LsdException Locked="false" Priority="51"
   Name="List Table 6 Colorful Accent 3"/&gt;
  &lt;w:LsdException Locked="false" Priority="52"
   Name="List Table 7 Colorful Accent 3"/&gt;
  &lt;w:LsdException Locked="false" Priority="46"
   Name="List Table 1 Light Accent 4"/&gt;
  &lt;w:LsdException Locked="false" Priority="47" Name="List Table 2 Accent 4"/&gt;
  &lt;w:LsdException Locked="false" Priority="48" Name="List Table 3 Accent 4"/&gt;
  &lt;w:LsdEx</t>
  </si>
  <si>
    <t>21-Feb-26 04:33 PM</t>
  </si>
  <si>
    <t>Gaurav Sharma</t>
  </si>
  <si>
    <t>gaurav.sharmaphdcivil@gmail.com</t>
  </si>
  <si>
    <t>14-Sep-1989</t>
  </si>
  <si>
    <t>hindi</t>
  </si>
  <si>
    <t>ajit sharma</t>
  </si>
  <si>
    <t>404 STAFF QUATERS LINGAYAS VIDYAPEETH</t>
  </si>
  <si>
    <t>shcsd public school</t>
  </si>
  <si>
    <t>cbse jalandhar/punjab</t>
  </si>
  <si>
    <t>Matric</t>
  </si>
  <si>
    <t>non medical</t>
  </si>
  <si>
    <t>lovely professional university</t>
  </si>
  <si>
    <t>LPU JALANDHAR/PUNJAB</t>
  </si>
  <si>
    <t>Dr B R Ambedkar National Institute of Technology Jalandhar</t>
  </si>
  <si>
    <t>Dr B R Ambedkar National Institute of Technology  Jalandhar/PUNJAB</t>
  </si>
  <si>
    <t>STRUCTURES AND CONCSTRUCTION ENGINEERING</t>
  </si>
  <si>
    <t>STRUCTURES</t>
  </si>
  <si>
    <t>Thapar Institute of Engineering &amp; Technology</t>
  </si>
  <si>
    <t xml:space="preserve">&lt;p data-start="508" data-end="639" data-is-last-node="" data-is-only-node=""&gt;&amp;nbsp;&lt;/p&gt;
&lt;p data-start="74" data-end="506"&gt;I have completed my Ph.D. in Civil Engineering and Postdoctoral Research at &lt;span class="hover:entity-accent entity-underline inline </t>
  </si>
  <si>
    <t>&lt;p&gt;I have completed my Ph.D. in Civil Engineering and subsequently pursued postdoctoral research at &lt;span class="hover:entity-accent entity-underline inline cursor-pointer align-baseline"&gt;Incheon National University&lt;/span&gt;, focusing on advanced cement-based materials and structural health monitoring. I have published several papers in reputed SCI/SCIE journals and contributed a book chapter in my field. Currently serving as Assistant Professor and Head of the Civil Engineering Department, I actively contribute to research in sustainable construction materials and the application of artificial intelligence in civil engineering.&lt;/p&gt;</t>
  </si>
  <si>
    <t xml:space="preserve">AUTO CADD; STAAD PRO; IMAGE PROCESSING ; ACOUSTIC EMISSION </t>
  </si>
  <si>
    <t>21-Feb-26 04:44 PM</t>
  </si>
  <si>
    <t>Manjunath Shriniwas Vhatkar</t>
  </si>
  <si>
    <t>manjunath.vhatkar@gmail.com</t>
  </si>
  <si>
    <t>19-Dec-1993</t>
  </si>
  <si>
    <t xml:space="preserve">English, Hindi,Marathi </t>
  </si>
  <si>
    <t>Shriniwas Vhatkar</t>
  </si>
  <si>
    <t>1E 1139 Janapriya Unnati near Dmart Warehouse, Isnapur, Hyderabad, Telangana 502307</t>
  </si>
  <si>
    <t xml:space="preserve">Irwin Christian High School, Kolhapur </t>
  </si>
  <si>
    <t>Maharashtra Board</t>
  </si>
  <si>
    <t>New College, Kolhapur</t>
  </si>
  <si>
    <t>Sanjay Ghodawat Institute, Kolhapur</t>
  </si>
  <si>
    <t>Indian Institute of Technology, Bombay</t>
  </si>
  <si>
    <t>Industrial Engineering and Operations Research</t>
  </si>
  <si>
    <t>Master of Technology in Industrial Engineering and Operations Research</t>
  </si>
  <si>
    <t xml:space="preserve">Operations and Supply Chain Management </t>
  </si>
  <si>
    <t>Indian Institute of Management, Mumbai</t>
  </si>
  <si>
    <t>&lt;p class="MsoListParagraph" style="text-align: left; text-indent: -14.2pt; line-height: normal; mso-pagination: none; mso-list: l0 level1 lfo1; tab-stops: 36.95pt 37.0pt; text-autospace: none; margin: 0cm 0cm 0cm 14.2pt;" align="left"&gt;&lt;!-- [if !supportLis</t>
  </si>
  <si>
    <t>&lt;div class="page" title="Page 3"&gt;
&lt;div class="layoutArea"&gt;
&lt;div class="column"&gt;
&lt;ul&gt;
&lt;li style="font-size: 11pt; font-family: SymbolMT;"&gt;
&lt;p&gt;&lt;span style="font-size: 10pt; font-family: TimesNewRomanPSMT;"&gt;Qualified Graduate Aptitude Test in Engineering (GATE) examination 2016, 2017 and 2021 in Mechanical Engineering.&lt;/span&gt;&lt;/p&gt;
&lt;/li&gt;
&lt;li style="font-size: 11pt; font-family: SymbolMT;"&gt;
&lt;p&gt;&lt;span style="font-size: 10pt; font-family: TimesNewRomanPSMT;"&gt;Won 1&lt;/span&gt;&lt;span style="font-size: 6pt; font-family: TimesNewRomanPSMT; vertical-align: 4pt;"&gt;st&amp;nbsp;&lt;/span&gt;&lt;span style="font-size: 10pt; font-family: TimesNewRomanPSMT;"&gt;prize in the Department Cricket event at the Department of Technology, Shivaji University, Kolhapur.&lt;/span&gt;&lt;/p&gt;
&lt;/li&gt;
&lt;li style="font-size: 11pt; font-family: SymbolMT;"&gt;
&lt;p&gt;&lt;span style="font-size: 10pt; font-family: TimesNewRomanPSMT;"&gt;Won Silver Medal in various Inter-Departmental PG sports events at IIT, Bombay.&lt;/span&gt;&lt;/p&gt;
&lt;/li&gt;
&lt;/ul&gt;
&lt;/div&gt;
&lt;/div&gt;
&lt;/div&gt;</t>
  </si>
  <si>
    <t>Python,  R, RStudio, Julia, AMPL</t>
  </si>
  <si>
    <t>21-Feb-26 04:50 PM</t>
  </si>
  <si>
    <t>Rajnigandha Singh</t>
  </si>
  <si>
    <t>rajnigandha.singh89@gmail.com</t>
  </si>
  <si>
    <t>06-Dec-1989</t>
  </si>
  <si>
    <t>Nilanjan Dasgupta</t>
  </si>
  <si>
    <t>Riverview 2805, Lodha Splendora, Thane, Maharashtra</t>
  </si>
  <si>
    <t>DeNobili CMRI</t>
  </si>
  <si>
    <t xml:space="preserve">ICSE </t>
  </si>
  <si>
    <t>ICSE Dhanbad, Jharkhand</t>
  </si>
  <si>
    <t>BCET Durgapur, West Bengal</t>
  </si>
  <si>
    <t>Biochemistry,Microbiology</t>
  </si>
  <si>
    <t>ITM Skills University</t>
  </si>
  <si>
    <t>ITM Business School, Navi Mumbai</t>
  </si>
  <si>
    <t>Marketing,Consumer Behavior,Digital Marketing</t>
  </si>
  <si>
    <t xml:space="preserve">PGDM </t>
  </si>
  <si>
    <t>IIM Ranchi</t>
  </si>
  <si>
    <t>&lt;p class="MsoBodyText" style="margin: 0cm 0cm 0cm 18pt; font-size: 12pt; font-family: 'Times New Roman', serif; text-indent: -18pt;"&gt;&lt;span lang="EN-US" style="font-family: Symbol;"&gt;&amp;middot;&lt;span style="font-variant-numeric: normal; font-variant-east-asian: normal; font-variant-alternates: normal; font-size-adjust: none; font-language-override: normal; font-kerning: auto; font-optical-sizing: auto; font-feature-settings: normal; font-variation-settings: normal; font-variant-position: normal; font-variant-emoji: normal; font-stretch: normal; font-size: 7pt; line-height: normal; font-family: 'Times New Roman';"&gt;&amp;nbsp;&amp;nbsp;&amp;nbsp;&amp;nbsp;&amp;nbsp; &lt;/span&gt;&lt;/span&gt;&lt;span lang="EN-US"&gt;Awarded the NASMEI Sethuraman Research Grant (2023) worth INR 1,00,000&lt;strong&gt;.&lt;/strong&gt;&lt;/span&gt;&lt;/p&gt;
&lt;p class="MsoBodyText" style="margin: 0cm; font-size: 12pt; font-family: 'Times New Roman', serif;"&gt;&lt;strong&gt;&lt;span lang="EN-US"&gt;&amp;nbsp;&lt;/span&gt;&lt;/strong&gt;&lt;/p&gt;
&lt;p class="MsoBodyText" style="margin: 0cm 0cm 0cm 18pt; font-size: 12pt; font-family: 'Times New Roman', serif; text-indent: -18pt;"&gt;&lt;span lang="EN-US" style="font-family: Symbol;"&gt;&amp;middot;&lt;span style="font-variant-numeric: normal; font-variant-east-asian: normal; font-variant-alternates: normal; font-size-adjust: none; font-language-override: normal; font-kerning: auto; font-optical-sizing: auto; font-feature-settings: normal; font-variation-settings: normal; font-variant-position: normal; font-variant-emoji: normal; font-stretch: normal; font-size: 7pt; line-height: normal; font-family: 'Times New Roman';"&gt;&amp;nbsp;&amp;nbsp;&amp;nbsp;&amp;nbsp;&amp;nbsp; &lt;/span&gt;&lt;/span&gt;&lt;span lang="EN-US"&gt;Awarded&lt;span style="letter-spacing: -0.25pt;"&gt; &lt;/span&gt;UGC-NET&lt;span style="letter-spacing: -0.05pt;"&gt; &lt;/span&gt;Junior&lt;span style="letter-spacing: -0.1pt;"&gt; &lt;/span&gt;Research&lt;span style="letter-spacing: -0.1pt;"&gt; &lt;/span&gt;Fellowship&lt;span style="letter-spacing: -0.1pt;"&gt; &lt;/span&gt;in&lt;span style="letter-spacing: -0.1pt;"&gt; &lt;/span&gt;Business&lt;span style="letter-spacing: -0.15pt;"&gt; &lt;/span&gt;Management (2019)&lt;span style="letter-spacing: -0.1pt;"&gt;.&lt;/span&gt;&lt;/span&gt;&lt;/p&gt;
&lt;p class="MsoListParagraph" style="margin: 0cm 0cm 0cm 29.15pt; text-indent: -20.2pt; font-size: 11pt; font-family: 'Times New Roman', serif;"&gt;&lt;span lang="EN-US"&gt;&amp;nbsp;&lt;/span&gt;&lt;/p&gt;
&lt;p class="MsoBodyText" style="margin: 0cm 0cm 0cm 18pt; font-size: 12pt; font-family: 'Times New Roman', serif; text-indent: -18pt;"&gt;&lt;span lang="EN-US" style="font-family: Symbol;"&gt;&amp;middot;&lt;span style="font-variant-numeric: normal; font-variant-east-asian: normal; font-variant-alternates: normal; font-size-adjust: none; font-language-override: normal; font-kerning: auto; font-optical-sizing: auto; font-feature-settings: normal; font-variation-settings: normal; font-variant-position: normal; font-variant-emoji: normal; font-stretch: normal; font-size: 7pt; line-height: normal; font-family: 'Times New Roman';"&gt;&amp;nbsp;&amp;nbsp;&amp;nbsp;&amp;nbsp;&amp;nbsp; &lt;/span&gt;&lt;/span&gt;&lt;span lang="EN-US"&gt;Second Prize in &amp;lsquo;Best Manager&amp;rsquo; Inter-College Competition held at Pillai Institutions (2014).&lt;/span&gt;&lt;/p&gt;
&lt;p class="MsoBodyText" style="margin: 0cm; font-size: 12pt; font-family: 'Times New Roman', serif;"&gt;&lt;span lang="EN-US"&gt;&amp;nbsp;&lt;/span&gt;&lt;/p&gt;
&lt;p class="MsoNormal" style="margin: 0cm; font-size: 11pt; font-family: 'Times New Roman', serif;"&gt;&lt;span lang="EN-US" style="font-size: 12pt;"&gt;&amp;nbsp;&lt;/span&gt;&lt;/p&gt;</t>
  </si>
  <si>
    <t>SPSS,AMOS</t>
  </si>
  <si>
    <t>21-Feb-26 05:09 PM</t>
  </si>
  <si>
    <t>Nandkumar Suresh Shinde</t>
  </si>
  <si>
    <t>dr.nsshinde7@gmail.com</t>
  </si>
  <si>
    <t>07-Jul-1974</t>
  </si>
  <si>
    <t xml:space="preserve">English Hindi Marathi </t>
  </si>
  <si>
    <t>Suresh Shinde</t>
  </si>
  <si>
    <t>Avishkar, Sr No-26, Vishalnagar, Pune -411027</t>
  </si>
  <si>
    <t xml:space="preserve">Madyamik Vidyalaya, Kalbhornagar. </t>
  </si>
  <si>
    <t xml:space="preserve">Pune, Maharashtra Board </t>
  </si>
  <si>
    <t xml:space="preserve">English,hindi Marathi Maths ,Science  </t>
  </si>
  <si>
    <t xml:space="preserve">Fergusson College, Pune </t>
  </si>
  <si>
    <t xml:space="preserve">English Political science marathi Hindi Geography History Scociology </t>
  </si>
  <si>
    <t>Fergusson College, Pune University</t>
  </si>
  <si>
    <t xml:space="preserve">English Criticism History Literature </t>
  </si>
  <si>
    <t xml:space="preserve">Bachelor of Arts </t>
  </si>
  <si>
    <t xml:space="preserve">English language and literature </t>
  </si>
  <si>
    <t xml:space="preserve"> Pune University</t>
  </si>
  <si>
    <t>Dept of English,  Pune University</t>
  </si>
  <si>
    <t xml:space="preserve">English language literture Creative writing Criticism </t>
  </si>
  <si>
    <t xml:space="preserve">Master in Arts </t>
  </si>
  <si>
    <t>English language and literature</t>
  </si>
  <si>
    <t>IBMR</t>
  </si>
  <si>
    <t xml:space="preserve">Master in Business Administration ( HR) </t>
  </si>
  <si>
    <t>08.60</t>
  </si>
  <si>
    <t xml:space="preserve">English language and literture, Humanities, Social Science </t>
  </si>
  <si>
    <t>Dept of English,  S.P. Pune University</t>
  </si>
  <si>
    <t>&lt;p&gt;1. Digital Film Making- 1 year diploma in film making - MCED- 2005&lt;/p&gt;
&lt;p&gt;2. Yellow Belt- Six Sigma 2015&amp;nbsp;&lt;/p&gt;
&lt;p&gt;3. Soft Skills trainer- Symbiosis University- 2021&amp;nbsp;&lt;/p&gt;
&lt;p&gt;4. German Language- Symbiosis University- 2022&amp;nbsp;&lt;/p&gt;</t>
  </si>
  <si>
    <t>&lt;p&gt;Research papers- 25 research papaers published or presented&amp;nbsp; in Scopus Indexed Journal, International Journals, UGC care and peer reviwed journals&amp;nbsp;&lt;/p&gt;
&lt;p&gt;Books - 7 books published&amp;nbsp;&lt;/p&gt;
&lt;p&gt;Patent- 2 patents published 1 in pipe line&amp;nbsp;&amp;nbsp;&lt;/p&gt;
&lt;p&gt;Copyright- 4 Copy rights&amp;nbsp;&lt;/p&gt;</t>
  </si>
  <si>
    <t>21-Feb-26 05:19 PM</t>
  </si>
  <si>
    <t>21-Feb-26 05:21 PM</t>
  </si>
  <si>
    <t>Bhupal Istari Welke</t>
  </si>
  <si>
    <t>welkebhupal@gmail.com</t>
  </si>
  <si>
    <t>14-Jan-1991</t>
  </si>
  <si>
    <t>Marathi,Hindi,English</t>
  </si>
  <si>
    <t>Istari</t>
  </si>
  <si>
    <t>Near Masjid, At Post Adyal, Th. Pauni, Dist. Bhandara</t>
  </si>
  <si>
    <t>Adyal Vidyalaya, Adyal</t>
  </si>
  <si>
    <t>State Board, Nagpur</t>
  </si>
  <si>
    <t>Prakash Junior College, Adyal</t>
  </si>
  <si>
    <t>Dr. BAMU, Chhatrapati Sambhajinagar</t>
  </si>
  <si>
    <t>Government College of Engineering, Chhatrapati Sambhajinagar</t>
  </si>
  <si>
    <t>SVNIT, Surat</t>
  </si>
  <si>
    <t>Transportation Engineering and Planning</t>
  </si>
  <si>
    <t>&lt;p class="Default" style="margin-left: .25in; text-align: justify; text-indent: -.25in; line-height: 150%; mso-list: l1 level1 lfo1;"&gt;&lt;!-- [if !supportLists]--&gt;&lt;span style="font-family: Symbol; mso-fareast-font-family: Symbol; mso-bidi-font-family: Symbol</t>
  </si>
  <si>
    <t>&lt;p class="MsoListParagraph" style="margin-left: .5in; text-indent: -.25in; line-height: 150%; mso-list: l0 level1 lfo1;"&gt;&lt;!-- [if !supportLists]--&gt;&lt;span style="font-family: Symbol; mso-fareast-font-family: Symbol; mso-bidi-font-family: Symbol;"&gt;&lt;span style="mso-list: Ignore;"&gt;&amp;middot;&lt;span style="font: 7.0pt 'Times New Roman';"&gt;&amp;nbsp;&amp;nbsp;&amp;nbsp;&amp;nbsp;&amp;nbsp;&amp;nbsp;&amp;nbsp;&amp;nbsp; &lt;/span&gt;&lt;/span&gt;&lt;/span&gt;&lt;!--[endif]--&gt;Received &lt;strong style="mso-bidi-font-weight: normal;"&gt;GATE&lt;/strong&gt; Scholarship in the academic year &lt;strong style="mso-bidi-font-weight: normal;"&gt;2014 to 2016 &lt;/strong&gt;for M. Tech. degree at SVNIT, Surat.&lt;/p&gt;
&lt;p class="MsoNormal" style="margin-top: 12.0pt; line-height: 150%; background: #CCCCCC; mso-shading: white; mso-pattern: gray-20 auto;"&gt;&lt;strong style="mso-bidi-font-weight: normal;"&gt;&lt;span lang="EN-GB"&gt;Patents:&lt;/span&gt;&lt;/strong&gt;&lt;/p&gt;
&lt;p class="MsoListParagraph" style="text-align: justify; line-height: 150%; mso-pagination: none; tab-stops: .5in; mso-layout-grid-align: auto; margin: 0in 76.85pt .0001pt .75in;"&gt;&amp;nbsp;&lt;/p&gt;
&lt;table class="MsoTableGrid" style="border-collapse: collapse; mso-table-layout-alt: fixed; border: none; mso-border-alt: solid windowtext .5pt; mso-yfti-tbllook: 1184; mso-padding-alt: 0in 5.4pt 0in 5.4pt;" border="1" cellspacing="0" cellpadding="0"&gt;
&lt;tbody&gt;
&lt;tr style="mso-yfti-irow: 0; mso-yfti-firstrow: yes;"&gt;
&lt;td style="width: .7in; border: solid windowtext 1.0pt; mso-border-alt: solid windowtext .5pt; padding: 0in 5.4pt 0in 5.4pt;" valign="top" width="67"&gt;
&lt;p class="Default" style="text-align: center;" align="center"&gt;&lt;strong style="mso-bidi-font-weight: normal;"&gt;Sr. No.&lt;/strong&gt;&lt;/p&gt;
&lt;/td&gt;
&lt;td style="width: 1.25in; border: solid windowtext 1.0pt; border-left: none; mso-border-left-alt: solid windowtext .5pt; mso-border-alt: solid windowtext .5pt; padding: 0in 5.4pt 0in 5.4pt;" valign="top" width="120"&gt;
&lt;p class="Default" style="text-align: center;" align="center"&gt;&lt;strong style="mso-bidi-font-weight: normal;"&gt;Application No.&lt;/strong&gt;&lt;/p&gt;
&lt;/td&gt;
&lt;td style="width: 112.5pt; border: solid windowtext 1.0pt; border-left: none; mso-border-left-alt: solid windowtext .5pt; mso-border-alt: solid windowtext .5pt; padding: 0in 5.4pt 0in 5.4pt;" valign="top" width="150"&gt;
&lt;p class="Default" style="text-align: center;" align="center"&gt;&lt;strong style="mso-bidi-font-weight: normal;"&gt;Title&lt;/strong&gt;&lt;/p&gt;
&lt;/td&gt;
&lt;td style="width: 63.0pt; border: solid windowtext 1.0pt; border-left: none; mso-border-left-alt: solid windowtext .5pt; mso-border-alt: solid windowtext .5pt; padding: 0in 5.4pt 0in 5.4pt;" valign="top" width="84"&gt;
&lt;p class="Default" style="text-align: center;" align="center"&gt;&lt;strong style="mso-bidi-font-weight: normal;"&gt;Status&lt;/strong&gt;&lt;/p&gt;
&lt;/td&gt;
&lt;td style="width: 76.5pt; border: solid windowtext 1.0pt; border-left: none; mso-border-left-alt: solid windowtext .5pt; mso-border-alt: solid windowtext .5pt; padding: 0in 5.4pt 0in 5.4pt;" valign="top" width="102"&gt;
&lt;p class="Default" style="text-align: center;" align="center"&gt;&lt;strong style="mso-bidi-font-weight: normal;"&gt;Filing Date&lt;/strong&gt;&lt;/p&gt;
&lt;/td&gt;
&lt;td style="width: 78.0pt; border: solid windowtext 1.0pt; border-left: none; mso-border-left-alt: solid windowtext .5pt; mso-border-alt: solid windowtext .5pt; padding: 0in 5.4pt 0in 5.4pt;" valign="top" width="104"&gt;
&lt;p class="Default" style="text-align: center;" align="center"&gt;&lt;strong style="mso-bidi-font-weight: normal;"&gt;Published Date&lt;/strong&gt;&lt;/p&gt;
&lt;/td&gt;
&lt;/tr&gt;
&lt;tr style="mso-yfti-irow: 1; mso-yfti-lastrow: yes;"&gt;
&lt;td style="width: .7in; border: solid windowtext 1.0pt; border-top: none; mso-border-top-alt: solid windowtext .5pt; mso-border-alt: solid windowtext .5pt; padding: 0in 5.4pt 0in 5.4pt;" valign="top" width="67"&gt;
&lt;p class="Default"&gt;01&lt;/p&gt;
&lt;/td&gt;
&lt;td style="width: 1.25in; border-top: none; border-left: none; border-bottom: solid windowtext 1.0pt; border-right: solid windowtext 1.0pt; mso-border-top-alt: solid windowtext .5pt; mso-border-left-alt: solid windowtext .5pt; mso-border-alt: solid windowtext .5pt; padding: 0in 5.4pt 0in 5.4pt;" valign="top" width="120"&gt;
&lt;p class="Default"&gt;478739-001&lt;/p&gt;
&lt;/td&gt;
&lt;td style="width: 112.5pt; border-top: none; border-left: none; border-bottom: solid windowtext 1.0pt; border-right: solid windowtext 1.0pt; mso-border-top-alt: solid windowtext .5pt; mso-border-left-alt: solid windowtext .5pt; mso-border-alt: solid windowtext .5pt; padding: 0in 5.4pt 0in 5.4pt;" valign="top" width="150"&gt;
&lt;p class="Default"&gt;Highway Monitoring Solar Device&lt;/p&gt;
&lt;/td&gt;
&lt;td style="width: 63.0pt; border-top: none; border-left: none; border-bottom: solid windowtext 1.0pt; border-right: solid windowtext 1.0pt; mso-border-top-alt: solid windowtext .5pt; mso-border-left-alt: solid windowtext .5pt; mso-border-alt: solid windowtext .5pt; padding: 0in 5.4pt 0in 5.4pt;" valign="top" width="84"&gt;
&lt;p class="Default"&gt;Published&lt;/p&gt;
&lt;/td&gt;
&lt;td style="width: 76.5pt; border-top: none; border-left: none; border-bottom: solid windowtext 1.0pt; border-right: solid windowtext 1.0pt; mso-border-top-alt: solid windowtext .5pt; mso-border-left-alt: solid windowtext .5pt; mso-border-alt: solid windowtext .5pt; padding: 0in 5.4pt 0in 5.4pt;" valign="top" width="102"&gt;
&lt;p class="Default"&gt;31/10/2025&lt;/p&gt;
&lt;/td&gt;
&lt;td style="width: 78.0pt; border-top: none; border-left: none; border-bottom: solid windowtext 1.0pt; border-right: solid windowtext 1.0pt; mso-border-top-alt: solid windowtext .5pt; mso-border-left-alt: solid windowtext .5pt; mso-border-alt: solid windowtext .5pt; padding: 0in 5.4pt 0in 5.4pt;" valign="top" width="104"&gt;
&lt;p class="Default"&gt;08/01/2026&lt;/p&gt;
&lt;/td&gt;
&lt;/tr&gt;
&lt;/tbody&gt;
&lt;/table&gt;</t>
  </si>
  <si>
    <t xml:space="preserve"> •	CCC (Course on Computer Concepts) •	‘C’ Programing  •	MX ROAD •	AutoCAD •	CIVIL 3D </t>
  </si>
  <si>
    <t>21-Feb-26 05:23 PM</t>
  </si>
  <si>
    <t>Thotakura  Lakshmi</t>
  </si>
  <si>
    <t>Lakshmiethotakura15@gmail.com</t>
  </si>
  <si>
    <t>15-Aug-1991</t>
  </si>
  <si>
    <t>Thotakura Ramarao</t>
  </si>
  <si>
    <t>Survey No: 62/1A, Mahindra University, Bahdurpally, Hyderabad, 500043, Telanagana.</t>
  </si>
  <si>
    <t>Z P High School</t>
  </si>
  <si>
    <t>Secondary School of Education</t>
  </si>
  <si>
    <t>Maths,Physics,Chemistry</t>
  </si>
  <si>
    <t>Shivani Junior College for Girls</t>
  </si>
  <si>
    <t>Nagarjuna University</t>
  </si>
  <si>
    <t>S.V.V.S.N. Engineering College, Ongole, Andhra Pradesh</t>
  </si>
  <si>
    <t>Osmania University</t>
  </si>
  <si>
    <t>Chaitanya Bharathi Institute of Technology</t>
  </si>
  <si>
    <t>Sustainable Ultra High Performance Structural Cementitious Composites</t>
  </si>
  <si>
    <t>Mahindra University</t>
  </si>
  <si>
    <t>&lt;p&gt;Completed a 5 ECTS Ph.D.-level course on &amp;ldquo;Fibre Reinforced Concrete (FRC): Material&lt;br /&gt;Characterization and Structural Design&amp;rdquo; during Summer School 2021, organized by&lt;br /&gt;Politecnico di Milano, Lecco Campus, under the Ph.D. programme in Structural, Seismic,&lt;br /&gt;and Geotechnical Engineering.&lt;/p&gt;</t>
  </si>
  <si>
    <t>21-Feb-26 05:31 PM</t>
  </si>
  <si>
    <t>Sandeep Budde</t>
  </si>
  <si>
    <t>sandeepvarmabudde@gmail.com</t>
  </si>
  <si>
    <t>27-Mar-1993</t>
  </si>
  <si>
    <t>Hindi, English,Telugu,French</t>
  </si>
  <si>
    <t xml:space="preserve">Lachaiah </t>
  </si>
  <si>
    <t>Plot 28, SYR Township, ISRO Colony, Yelehanka, Banglore, India , 560064</t>
  </si>
  <si>
    <t xml:space="preserve">Sourabh Jindal </t>
  </si>
  <si>
    <t>St.Mary's High School, Bellampalli</t>
  </si>
  <si>
    <t>SSC, AP</t>
  </si>
  <si>
    <t>Narayana Jr College</t>
  </si>
  <si>
    <t>BIE, AP</t>
  </si>
  <si>
    <t>Maths, Physics,chemisty</t>
  </si>
  <si>
    <t>PGD-UEML/PGD-GARD</t>
  </si>
  <si>
    <t xml:space="preserve">NLU Delhi/ NIRDPR Hyderabad </t>
  </si>
  <si>
    <t>Urban Environment Management Law,Geoinformatics application in rural development</t>
  </si>
  <si>
    <t>JNTU Hyderabad</t>
  </si>
  <si>
    <t xml:space="preserve">CVSR College of Engineering </t>
  </si>
  <si>
    <t xml:space="preserve">SPA Vijayawada </t>
  </si>
  <si>
    <t xml:space="preserve">Urban and Regional Planning </t>
  </si>
  <si>
    <t>NLU Delhi/ NIRDPR Hyderabad</t>
  </si>
  <si>
    <t>NLU Delhi /NIRDPR Hyderabad</t>
  </si>
  <si>
    <t xml:space="preserve">Urban and Environmental Law </t>
  </si>
  <si>
    <t>Urban Environment Planning</t>
  </si>
  <si>
    <t xml:space="preserve">Univeristy of Alberta, Canada -IIT Roorkee </t>
  </si>
  <si>
    <t>&lt;p&gt;ITPI, French Language Certification&amp;nbsp;&lt;/p&gt;
&lt;p&gt;&amp;nbsp;&lt;/p&gt;</t>
  </si>
  <si>
    <t>&lt;p&gt;First Student to be selected for Double Doctoral Programme from top 6 IITs.&lt;/p&gt;</t>
  </si>
  <si>
    <t>Arc GIS,Python,GEE,MS Office,CFD,Technical writing</t>
  </si>
  <si>
    <t>21-Feb-26 06:01 PM</t>
  </si>
  <si>
    <t>Siddharth George</t>
  </si>
  <si>
    <t>siddharthgeorgegkg@gmail.com</t>
  </si>
  <si>
    <t>22-Jul-1992</t>
  </si>
  <si>
    <t>English,Malayalam</t>
  </si>
  <si>
    <t>George K George</t>
  </si>
  <si>
    <t>A 14 D, Pearl Bay Apartments, Puthiya Road, Kadavanthra, Ernakulam, Kerala - 682020</t>
  </si>
  <si>
    <t>Toc H Public School, Vytilla, Ernakulam, Kerala</t>
  </si>
  <si>
    <t>English, Science,Mathematics,Social Studies,Malayalam</t>
  </si>
  <si>
    <t>English,Mathematics,Physics,Chemistry,Computer Science</t>
  </si>
  <si>
    <t>Kannur University</t>
  </si>
  <si>
    <t>LBS College of Engineering, Kasaragod, Kerala</t>
  </si>
  <si>
    <t>VIT Vellore, Tamil Nadu</t>
  </si>
  <si>
    <t>Ocean Engineering</t>
  </si>
  <si>
    <t>IIT Madras, Tamil Nadu</t>
  </si>
  <si>
    <t>&lt;p&gt;Qualified GATE 2014 in Civil Engineering (95 percentile)&lt;/p&gt;</t>
  </si>
  <si>
    <t>AutoCAD,MS Office,STAAD Pro,MIDAS Civil,ANSYS AQWA,C++</t>
  </si>
  <si>
    <t>21-Feb-26 06:03 PM</t>
  </si>
  <si>
    <t>Manjib Bhuyan</t>
  </si>
  <si>
    <t>manjibbhuyan@gmail.com</t>
  </si>
  <si>
    <t>09-Nov-1984</t>
  </si>
  <si>
    <t>English, hindi,Assamese</t>
  </si>
  <si>
    <t>Kunja Bhuyan</t>
  </si>
  <si>
    <t>Sangharsh Vihar, Mothrowala, Dehradun</t>
  </si>
  <si>
    <t>Kendriya Vidyalaya HPC Jagiroad</t>
  </si>
  <si>
    <t>CBSE, Jagiroad, Assam</t>
  </si>
  <si>
    <t>Science,English</t>
  </si>
  <si>
    <t>Commerce,English</t>
  </si>
  <si>
    <t>Humanities</t>
  </si>
  <si>
    <t>HNB Garhwal University</t>
  </si>
  <si>
    <t>HNB Garhwal University, Srinagar, Uttarakhand</t>
  </si>
  <si>
    <t>HR &amp; Marketing</t>
  </si>
  <si>
    <t>Doon University</t>
  </si>
  <si>
    <t>&lt;ol&gt;
&lt;li&gt;Awarded as Best Presenter in an International Webinar on &amp;ldquo;Human Resource Management &amp;amp; Entrepreneurship&amp;rdquo; organized by Management Department, University of Garmian, Kurdistan.&lt;/li&gt;
&lt;li&gt;Honored as Best Academic Advisor for Biomedical Department by University Technology Malaysia- UTM for the academic session 2020-2021.&lt;/li&gt;
&lt;/ol&gt;</t>
  </si>
  <si>
    <t>MS Office, AMOS, SPSS, R, HR one, CAMU,KEKA</t>
  </si>
  <si>
    <t>21-Feb-26 06:18 PM</t>
  </si>
  <si>
    <t>Pritam Vinod  Ahirrao</t>
  </si>
  <si>
    <t>ahirrao.pritam12@gmail.com</t>
  </si>
  <si>
    <t>30-Jan-1986</t>
  </si>
  <si>
    <t>English,Marathi</t>
  </si>
  <si>
    <t>Vinod Ahirrao</t>
  </si>
  <si>
    <t>Row House No.-1, Shivshakti Colony, Infront of Motiwala College, Nashik</t>
  </si>
  <si>
    <t>Shroff High School</t>
  </si>
  <si>
    <t>Maharashtra State Board of Secondary &amp; Higher Secondary Education</t>
  </si>
  <si>
    <t>English, Hindi, Marathi, Science</t>
  </si>
  <si>
    <t>G.T.Patil Junior College</t>
  </si>
  <si>
    <t>Physics, Chemistry, Biology,Mathematics</t>
  </si>
  <si>
    <t>Appasaheb Birnale College of Architecture,Sangli</t>
  </si>
  <si>
    <t>Construction,Design</t>
  </si>
  <si>
    <t xml:space="preserve">Visvesvaraya Technological University,Belgaum </t>
  </si>
  <si>
    <t>R.V. College of Architecture,Bangalore</t>
  </si>
  <si>
    <t xml:space="preserve">Urban Design,Conservation,History </t>
  </si>
  <si>
    <t>Masters in Urban Design</t>
  </si>
  <si>
    <t>Architecture  and Planning</t>
  </si>
  <si>
    <t>Visvesvaraya National Institute of Technology (VNIT), Nagpur, India</t>
  </si>
  <si>
    <t>&lt;p class="MsoSubtitle" style="margin-left: 36.0000pt; text-indent: -18.0000pt; tab-stops: left blank 50.7500pt; mso-pagination: none; text-align: justify; text-justify: inter-ideograph; line-height: 114%; mso-list: l0 level1 lfo1;" align="justify"&gt;&lt;!-- [if !supportLists]--&gt;&lt;span style="font-family: Symbol; mso-fareast-font-family: 'Times New Roman'; mso-bidi-font-family: Arial; mso-ansi-font-weight: normal; mso-bidi-font-weight: bold; font-size: 10.0000pt; mso-font-kerning: 0.0000pt; background: #ffffff; mso-shading: #ffffff;"&gt;&amp;middot;&amp;nbsp;&lt;/span&gt;&lt;!--[endif]--&gt;&lt;span style="mso-spacerun: 'yes'; font-family: 'Palatino Linotype'; mso-fareast-font-family: 'Times New Roman'; mso-bidi-font-family: Arial; mso-ansi-font-weight: normal; mso-bidi-font-weight: bold; font-size: 10.0000pt; mso-font-kerning: 0.0000pt; background: #ffffff; mso-shading: #ffffff;"&gt;Graduate Aptitude&amp;nbsp;&lt;/span&gt;&lt;span class="15" style="font-family: 'Palatino Linotype'; font-size: 10pt; background: #ffffff;"&gt;Test&lt;/span&gt;&lt;span style="mso-spacerun: 'yes'; font-family: 'Palatino Linotype'; mso-fareast-font-family: 'Times New Roman'; mso-bidi-font-family: Arial; mso-ansi-font-weight: normal; mso-bidi-font-weight: bold; font-size: 10.0000pt; mso-font-kerning: 0.0000pt; background: #ffffff; mso-shading: #ffffff;"&gt;&amp;nbsp;in Engineering &lt;/span&gt;&lt;em&gt;&lt;span style="mso-spacerun: 'yes'; font-family: 'Palatino Linotype'; mso-fareast-font-family: 'Times New Roman'; mso-bidi-font-family: Arial; mso-ansi-font-weight: normal; mso-bidi-font-weight: bold; mso-ansi-font-style: italic; font-size: 10.0000pt; mso-font-kerning: 0.0000pt; background: #ffffff; mso-shading: #ffffff;"&gt;(&lt;/span&gt;&lt;/em&gt;&lt;span class="15" style="font-family: 'Palatino Linotype'; font-size: 10pt; background: #ffffff;"&gt;GATE&lt;/span&gt;&lt;em&gt;&lt;span style="mso-spacerun: 'yes'; font-family: 'Palatino Linotype'; mso-fareast-font-family: 'Times New Roman'; mso-bidi-font-family: Arial; mso-ansi-font-weight: normal; mso-bidi-font-weight: bold; mso-ansi-font-style: italic; font-size: 10.0000pt; mso-font-kerning: 0.0000pt; background: #ffffff; mso-shading: #ffffff;"&gt;)&lt;/span&gt;&lt;/em&gt;&lt;span style="mso-spacerun: 'yes'; font-family: 'Palatino Linotype'; mso-fareast-font-family: 'Times New Roman'; mso-bidi-font-family: Arial; mso-ansi-font-weight: normal; mso-bidi-font-weight: bold; font-size: 10.0000pt; mso-font-kerning: 0.0000pt; background: #ffffff; mso-shading: #ffffff;"&gt;&amp;nbsp;exam qualified.&lt;/span&gt;&lt;/p&gt;
&lt;p class="MsoSubtitle" style="margin-left: 36.0000pt; text-indent: -18.0000pt; tab-stops: left blank 50.7500pt; mso-pagination: none; text-align: justify; text-justify: inter-ideograph; line-height: 114%; mso-list: l0 level1 lfo1;" align="justify"&gt;&lt;!-- [if !supportLists]--&gt;&lt;span style="font-family: Symbol; mso-fareast-font-family: 'Times New Roman'; mso-bidi-font-family: 'Times New Roman'; mso-ansi-font-weight: normal; mso-bidi-font-weight: bold; font-size: 10.0000pt; mso-font-kerning: 0.0000pt;"&gt;&amp;middot;&amp;nbsp;&lt;/span&gt;&lt;!--[endif]--&gt;&lt;span style="mso-spacerun: 'yes'; font-family: 'Palatino Linotype'; mso-fareast-font-family: 'Times New Roman'; mso-bidi-font-family: 'Times New Roman'; mso-ansi-font-weight: normal; mso-bidi-font-weight: bold; font-size: 10.0000pt; mso-font-kerning: 0.0000pt;"&gt;Attended 'Summer school on Research Conception, Technique and Publication' conducted between 15th May - 28th June 2019 at Chemical Department, VNIT, Nagpur.&lt;/span&gt;&lt;/p&gt;
&lt;p class="MsoSubtitle" style="margin-left: 36.0000pt; text-indent: -18.0000pt; tab-stops: left blank 50.7500pt; mso-pagination: none; text-align: justify; text-justify: inter-ideograph; line-height: 114%; mso-list: l0 level1 lfo1;" align="justify"&gt;&lt;!-- [if !supportLists]--&gt;&lt;span style="font-family: Symbol; mso-fareast-font-family: 'Times New Roman'; mso-bidi-font-family: 'Times New Roman'; mso-ansi-font-weight: normal; mso-bidi-font-weight: bold; font-size: 10.0000pt; mso-font-kerning: 0.0000pt;"&gt;&amp;middot;&amp;nbsp;&lt;/span&gt;&lt;!--[endif]--&gt;&lt;span style="mso-spacerun: 'yes'; font-family: 'Palatino Linotype'; mso-fareast-font-family: 'Times New Roman'; mso-bidi-font-family: 'Times New Roman'; mso-ansi-font-weight: normal; mso-bidi-font-weight: bold; font-size: 10.0000pt; mso-font-kerning: 0.0000pt;"&gt;Participated in two days national seminar on &amp;lsquo;Quality Assurance in Architecture Doctoral Research&amp;rsquo; organised by BNCA ,Pune &amp;nbsp;on 19&lt;/span&gt;&lt;sup&gt;&lt;span style="mso-spacerun: 'yes'; font-family: 'Palatino Linotype'; mso-fareast-font-family: 'Times New Roman'; mso-bidi-font-family: 'Times New Roman'; mso-ansi-font-weight: normal; mso-bidi-font-weight: bold; font-size: 10.0000pt; mso-font-kerning: 0.0000pt; vertical-align: super;"&gt;th &lt;/span&gt;&lt;/sup&gt;&lt;span style="mso-spacerun: 'yes'; font-family: 'Palatino Linotype'; mso-fareast-font-family: 'Times New Roman'; mso-bidi-font-family: 'Times New Roman'; mso-ansi-font-weight: normal; mso-bidi-font-weight: bold; font-size: 10.0000pt; mso-font-kerning: 0.0000pt;"&gt;and 20&lt;/span&gt;&lt;sup&gt;&lt;span style="mso-spacerun: 'yes'; font-family: 'Palatino Linotype'; mso-fareast-font-family: 'Times New Roman'; mso-bidi-font-family: 'Times New Roman'; mso-ansi-font-weight: normal; mso-bidi-font-weight: bold; font-size: 10.0000pt; mso-font-kerning: 0.0000pt; vertical-align: super;"&gt;th&lt;/span&gt;&lt;/sup&gt;&lt;span style="mso-spacerun: 'yes'; font-family: 'Palatino Linotype'; mso-fareast-font-family: 'Times New Roman'; mso-bidi-font-family: 'Times New Roman'; mso-ansi-font-weight: normal; mso-bidi-font-weight: bold; font-size: 10.0000pt; mso-font-kerning: 0.0000pt;"&gt;&amp;nbsp;February 2016.&lt;/span&gt;&lt;/p&gt;
&lt;p class="MsoSubtitle" style="margin-left: 36.0000pt; text-indent: -18.0000pt; tab-stops: left blank 50.7500pt; mso-pagination: none; text-align: justify; text-justify: inter-ideograph; line-height: 114%; mso-list: l0 level1 lfo1;" align="justify"&gt;&lt;!-- [if !supportLists]--&gt;&lt;span style="font-family: Symbol; mso-fareast-font-family: 'Times New Roman'; mso-bidi-font-family: 'Times New Roman'; mso-ansi-font-weight: normal; mso-bidi-font-weight: bold; font-size: 10.0000pt; mso-font-kerning: 0.0000pt;"&gt;&amp;middot;&amp;nbsp;&lt;/span&gt;&lt;!--[endif]--&gt;&lt;span style="mso-spacerun: 'yes'; font-family: 'Palatino Linotype'; mso-fareast-font-family: 'Times New Roman'; mso-bidi-font-family: 'Times New Roman'; mso-ansi-font-weight: normal; mso-bidi-font-weight: bold; font-size: 10.0000pt; mso-font-kerning: 0.0000pt;"&gt;Participated in two days advance training program on &amp;lsquo;Green Building Rating System&amp;rsquo; conducted by Indian Green Building Council (IGBC) 26&lt;/span&gt;&lt;sup&gt;&lt;span style="mso-spacerun: 'yes'; font-family: 'Palatino Linotype'; mso-fareast-font-family: 'Times New Roman'; mso-bidi-font-family: 'Times New Roman'; mso-ansi-font-weight: normal; mso-bidi-font-weight: bold; font-size: 10.0000pt; mso-font-kerning: 0.0000pt; vertical-align: super;"&gt;th&lt;/span&gt;&lt;/sup&gt;&lt;span style="mso-spacerun: 'yes'; font-family: 'Palatino Linotype'; mso-fareast-font-family: 'Times New Roman'; mso-bidi-font-family: 'Times New Roman'; mso-ansi-font-weight: normal; mso-bidi-font-weight: bold; font-size: 10.0000pt; mso-font-kerning: 0.0000pt;"&gt;&amp;nbsp;and 27&lt;/span&gt;&lt;sup&gt;&lt;span style="mso-spacerun: 'yes'; font-family: 'Palatino Linotype'; mso-fareast-font-family: 'Times New Roman'; mso-bidi-font-family: 'Times New Roman'; mso-ansi-font-weight: normal; mso-bidi-font-weight: bold; font-size: 10.0000pt; mso-font-kerning: 0.0000pt; vertical-align: super;"&gt;th&lt;/span&gt;&lt;/sup&gt;&lt;span style="mso-spacerun: 'yes'; font-family: 'Palatino Linotype'; mso-fareast-font-family: 'Times New Roman'; mso-bidi-font-family: 'Times New Roman'; mso-ansi-font-weight: normal; mso-bidi-font-weight: bold; font-size: 10.0000pt; mso-font-kerning: 0.0000pt;"&gt; July 2012 at Ahmadabad.&lt;/span&gt;&lt;/p&gt;
&lt;p class="16" style="margin-left: 36.0000pt; text-indent: -18.0000pt; line-height: 114%; mso-list: l0 level1 lfo1;"&gt;&lt;!-- [if !supportLists]--&gt;&lt;span style="font-family: Symbol; mso-fareast-font-family: PMingLiU; mso-bidi-font-family: 'Times New Roman'; font-size: 10.0000pt; mso-font-kerning: 1.0000pt;"&gt;&amp;middot;&amp;nbsp;&lt;/span&gt;&lt;!--[endif]--&gt;&lt;span style="mso-spacerun: 'yes'; font-family: 'Palatino Linotype'; mso-fareast-font-family: PMingLiU; mso-bidi-font-family: 'Times New Roman'; font-size: 10.0000pt; mso-font-kerning: 1.0000pt;"&gt;Awarded a certificate of appreciation for a poster presentation on the occasion of the third research scholar day, held on the 8th and 9th of February, 2019 at VNIT, Nagpur.&lt;/span&gt;&lt;/p&gt;
&lt;p class="16" style="margin-left: 36.0000pt; text-indent: -18.0000pt; line-height: 114%; mso-list: l0 level1 lfo1;"&gt;&lt;!-- [if !supportLists]--&gt;&lt;span style="font-family: Symbol; mso-fareast-font-family: PMingLiU; mso-bidi-font-family: 'Times New Roman'; font-size: 10.0000pt; mso-font-kerning: 1.0000pt;"&gt;&amp;middot;&amp;nbsp;&lt;/span&gt;&lt;!--[endif]--&gt;&lt;span style="mso-spacerun: 'yes'; font-family: 'Palatino Linotype'; mso-fareast-font-family: PMingLiU; mso-bidi-font-family: 'Times New Roman'; font-size: 10.0000pt; mso-font-kerning: 1.0000pt;"&gt;Approved teacher (Assistant Professor-170901981) by Savitribai Phule Pune University (SPPU) for the academic year 2017-2018.&lt;/span&gt;&lt;/p&gt;
&lt;p class="16" style="margin-left: 36.0000pt; text-indent: -18.0000pt; line-height: 114%; mso-list: l0 level1 lfo1;"&gt;&lt;!-- [if !supportLists]--&gt;&lt;span style="font-family: Symbol; mso-fareast-font-family: PMingLiU; mso-bidi-font-family: 'Times New Roman'; font-size: 10.0000pt; mso-font-kerning: 1.0000pt;"&gt;&amp;middot;&amp;nbsp;&lt;/span&gt;&lt;!--[endif]--&gt;&lt;span style="mso-spacerun: 'yes'; font-family: 'Palatino Linotype'; mso-fareast-font-family: PMingLiU; mso-bidi-font-family: 'Times New Roman'; font-size: 10.0000pt; mso-font-kerning: 1.0000pt;"&gt;Worked as a Sport Secretary at D.Y. Patil school of Architecture, Ambi, Pune for the academic year 2016-17.&lt;/span&gt;&lt;/p&gt;
&lt;p class="16" style="margin-left: 36.0000pt; text-indent: -18.0000pt; line-height: 114%; mso-list: l0 level1 lfo1;"&gt;&lt;!-- [if !supportLists]--&gt;&lt;span style="font-family: Symbol; mso-fareast-font-family: PMingLiU; mso-bidi-font-family: 'Times New Roman'; font-size: 10.0000pt; mso-font-kerning: 1.0000pt;"&gt;&amp;middot;&amp;nbsp;&lt;/span&gt;&lt;!--[endif]--&gt;&lt;span style="mso-spacerun: 'yes'; font-family: 'Palatino Linotype'; mso-fareast-font-family: PMingLiU; mso-bidi-font-family: 'Times New Roman'; font-size: 10.0000pt; mso-font-kerning: 1.0000pt;"&gt;Worked as a College Examination Officer (CEO) for academic at D.Y. Patil school of Architecture, Ambi, Pune &amp;nbsp;for the academic year 2017-18.&lt;/span&gt;&lt;/p&gt;
&lt;p class="16" style="margin-left: 36pt; text-indent: -18pt; line-height: 114%;"&gt;&lt;!-- [if !supportLists]--&gt;&lt;span style="font-family: Symbol; mso-fareast-font-family: Calibri; mso-bidi-font-family: 'Times New Roman'; font-size: 10.0000pt; mso-font-kerning: 0.0000pt;"&gt;&amp;middot;&amp;nbsp;&lt;/span&gt;&lt;!--[endif]--&gt;&lt;span style="mso-spacerun: 'yes'; font-family: 'Palatino Linotype'; mso-fareast-font-family: Calibri; mso-bidi-font-family: 'Times New Roman'; font-size: 10.0000pt; mso-font-kerning: 0.0000pt;"&gt;Appointed as External Examiner for SPPU exams for B. Architecture subjects.&lt;/span&gt;&lt;/p&gt;
&lt;p class="MsoSubtitle" style="margin-left: 36.0000pt; text-indent: -18.0000pt; tab-stops: left blank 50.7500pt; mso-pagination: none; text-align: justify; text-justify: inter-ideograph; line-height: 114%; mso-list: l0 level1 lfo1;" align="justify"&gt;&lt;!-- [if !supportLists]--&gt;&lt;span style="font-family: Symbol; mso-fareast-font-family: 'Times New Roman'; mso-bidi-font-family: 'Times New Roman'; mso-ansi-font-weight: normal; mso-bidi-font-weight: bold; font-size: 10.0000pt; mso-font-kerning: 0.0000pt;"&gt;&amp;middot;&amp;nbsp;&lt;/span&gt;&lt;!--[endif]--&gt;&lt;span style="mso-spacerun: 'yes'; font-family: 'Palatino Linotype'; mso-fareast-font-family: 'Times New Roman'; mso-bidi-font-family: 'Times New Roman'; mso-ansi-font-weight: normal; mso-bidi-font-weight: bold; font-size: 10.0000pt; mso-font-kerning: 0.0000pt;"&gt;External exam topper in subject - Research Methodology in third semester, Post Graduation.&lt;/span&gt;&lt;/p&gt;
&lt;p class="MsoSubtitle" style="margin-left: 36.0000pt; text-indent: -18.0000pt; tab-stops: left blank 50.7500pt; mso-pagination: none; text-align: justify; text-justify: inter-ideograph; line-height: 114%; mso-list: l0 level1 lfo1;" align="justify"&gt;&lt;!-- [if !supportLists]--&gt;&lt;span style="font-family: Symbol; mso-fareast-font-family: 'Times New Roman'; mso-bidi-font-family: 'Times New Roman'; mso-ansi-font-weight: normal; mso-bidi-font-weight: bold; font-size: 10.0000pt; mso-font-kerning: 0.0000pt;"&gt;&amp;middot;&amp;nbsp;&lt;/span&gt;&lt;!--[endif]--&gt;&lt;span style="mso-spacerun: 'yes'; font-family: 'Palatino Linotype'; mso-fareast-font-family: 'Times New Roman'; mso-bidi-font-family: 'Times New Roman'; mso-ansi-font-weight: normal; mso-bidi-font-weight: bold; font-size: 10.0000pt; mso-font-kerning: 0.0000pt;"&gt;Thesis Jury (External) topper in Post Graduation.&lt;/span&gt;&lt;/p&gt;
&lt;p class="16" style="margin-left: 36pt; text-indent: -18pt; line-height: 114%;"&gt;&lt;!-- [if !supportLists]--&gt;&lt;span style="font-family: Symbol; mso-fareast-font-family: PMingLiU; mso-bidi-font-family: 'Times New Roman'; font-size: 10.0000pt; mso-font-kerning: 1.0000pt;"&gt;&amp;middot;&amp;nbsp;&lt;/span&gt;&lt;!--[endif]--&gt;&lt;span style="mso-spacerun: 'yes'; font-family: 'Palatino Linotype'; mso-fareast-font-family: PMingLiU; mso-bidi-font-family: 'Times New Roman'; font-size: 10.0000pt; mso-font-kerning: 1.0000pt;"&gt;Strong experience in townships and industrial building design.&lt;/span&gt;&lt;/p&gt;
&lt;p class="MsoSubtitle" style="margin-left: 36.0000pt; text-indent: -18.0000pt; tab-stops: left blank 50.7500pt; mso-pagination: none; text-align: justify; text-justify: inter-ideograph; line-height: 114%; mso-list: l0 level1 lfo1;" align="justify"&gt;&lt;!-- [if !supportLists]--&gt;&lt;span style="font-family: Symbol; mso-fareast-font-family: 'Times New Roman'; mso-bidi-font-family: 'Times New Roman'; mso-ansi-font-weight: normal; mso-bidi-font-weight: bold; font-size: 10.0000pt; mso-font-kerning: 0.0000pt;"&gt;&amp;middot;&amp;nbsp;&lt;/span&gt;&lt;!--[endif]--&gt;&lt;span style="mso-spacerun: 'yes'; font-family: 'Palatino Linotype'; mso-fareast-font-family: 'Times New Roman'; mso-bidi-font-family: 'Times New Roman'; mso-ansi-font-weight: normal; mso-bidi-font-weight: bold; font-size: 10.0000pt; mso-font-kerning: 0.0000pt;"&gt;Worked as assistant architect for city development plan (CDP) for trimbakeswar , Nashik, Maharashtra.&lt;/span&gt;&lt;/p&gt;
&lt;p class="MsoNormal" style="margin-left: 36pt; text-indent: -18pt; line-height: 114%;"&gt;&lt;!-- [if !supportLists]--&gt;&lt;span style="font-family: Symbol; mso-fareast-font-family: PMingLiU; mso-bidi-font-family: 'Times New Roman'; font-size: 10.0000pt; mso-font-kerning: 1.0000pt;"&gt;&amp;middot;&amp;nbsp;&lt;/span&gt;&lt;!--[endif]--&gt;&lt;span style="mso-spacerun: 'yes'; font-family: 'Palatino Linotype'; mso-fareast-font-family: PMingLiU; mso-bidi-font-family: 'Times New Roman'; line-height: 114%; font-size: 10.0000pt; mso-font-kerning: 1.0000pt;"&gt;Worked as a trainee (Post &amp;ndash;Graduate intern) at the firm Prasanna Desai and Architects, Pune for eight weeks in 2012.&lt;/span&gt;&lt;/p&gt;
&lt;p class="MsoNormal" style="margin-left: 36pt; text-indent: -18pt; line-height: 114%;"&gt;&lt;!-- [if !supportLists]--&gt;&lt;span style="font-family: Symbol; mso-fareast-font-family: PMingLiU; mso-bidi-font-family: 'Times New Roman'; font-size: 10.0000pt; mso-font-kerning: 1.0000pt;"&gt;&amp;middot;&amp;nbsp;&lt;/span&gt;&lt;!--[endif]--&gt;&lt;span style="mso-spacerun: 'yes'; font-family: 'Palatino Linotype'; mso-fareast-font-family: PMingLiU; mso-bidi-font-family: 'Times New Roman'; line-height: 114%; font-size: 10.0000pt; mso-font-kerning: 1.0000pt;"&gt;Worked as a trainee (Under&amp;ndash;Graduate intern) at the firm Sunil Jani and associates, Ahmadabad for sixteen weeks in 2007.&lt;/span&gt;&lt;/p&gt;
&lt;p class="MsoNormal"&gt;&lt;strong&gt;&lt;span style="mso-spacerun: 'yes'; font-family: 'Palatino Linotype'; mso-fareast-font-family: PMingLiU; mso-bidi-font-family: 'Times New Roman'; mso-ansi-font-weight: bold; font-size: 11.0000pt; mso-font-kerning: 1.0000pt;"&gt;&amp;nbsp;&lt;/span&gt;&lt;/strong&gt;&lt;/p&gt;</t>
  </si>
  <si>
    <t>Auto Cad, MS Office,Google Skechup,SPSS</t>
  </si>
  <si>
    <t>21-Feb-26 06:42 PM</t>
  </si>
  <si>
    <t>Rahul Maurya</t>
  </si>
  <si>
    <t>rahulmaurya7892@gmail.com</t>
  </si>
  <si>
    <t>07-Aug-1992</t>
  </si>
  <si>
    <t>Manoj Maurya</t>
  </si>
  <si>
    <t>Vill- Sujiyamau, Post  - Saderi, Dist - Jaunpur, U.P.</t>
  </si>
  <si>
    <t>B. H. S. Sch SultanpurDariyawganj Jaunpur</t>
  </si>
  <si>
    <t>Board of High School andIntermediate Education,Uttar Pradesh, Prayagraj</t>
  </si>
  <si>
    <t>Veer Bahadur SinghPurvanchal UniversityJaunpur UttarPradesh(VBSPU)</t>
  </si>
  <si>
    <t>Tilak Dhari Singh P.G. College Jaunpur</t>
  </si>
  <si>
    <t xml:space="preserve">Banaras Hindu University </t>
  </si>
  <si>
    <t>Indian Institute of Information Technology Allahabad</t>
  </si>
  <si>
    <t>&lt;p&gt;CSIR-UGC NET (Mathematical Sciences) &amp;ndash; Qualified, Year: 2015&lt;/p&gt;</t>
  </si>
  <si>
    <t>21-Feb-26 07:03 PM</t>
  </si>
  <si>
    <t>Akshata Sawant</t>
  </si>
  <si>
    <t>aksshaa@gmail.com</t>
  </si>
  <si>
    <t>04-Oct-1984</t>
  </si>
  <si>
    <t>English ,Hindi ,Marathi</t>
  </si>
  <si>
    <t>Gurdeep Singh Jaswal</t>
  </si>
  <si>
    <t>B-102, Kohinoor Grandeur, Near Mukai Chowk Bus Stop, Kiwale</t>
  </si>
  <si>
    <t>SSC, Pune, Maharashtra</t>
  </si>
  <si>
    <t>NCL junior College</t>
  </si>
  <si>
    <t>HSC,Pune, Maharashtra</t>
  </si>
  <si>
    <t xml:space="preserve"> Diploma in Photography</t>
  </si>
  <si>
    <t>Upskillist</t>
  </si>
  <si>
    <t>Photography</t>
  </si>
  <si>
    <t>Rizvi College of Arts, Sciene &amp; Commerce, Mumbai, Maharashtra</t>
  </si>
  <si>
    <t>Mass Media - Advertising</t>
  </si>
  <si>
    <t>Bachelors in Mass Media</t>
  </si>
  <si>
    <t>Advertising</t>
  </si>
  <si>
    <t>Maeer's MIT Autonomous University</t>
  </si>
  <si>
    <t>Maeer's MIT ISBJ, Pune, Maharashtra</t>
  </si>
  <si>
    <t>Television Production</t>
  </si>
  <si>
    <t>Post Graduation Porgram in Mass Communication</t>
  </si>
  <si>
    <t>IGNOU, Delhi</t>
  </si>
  <si>
    <t>Mass Communication</t>
  </si>
  <si>
    <t>&lt;p class="skn-mls4ulli" style="text-indent: -9.6pt; mso-list: l0 level1 lfo1; margin: 0cm -1.3pt .0001pt 11.0pt;"&gt;&lt;!-- [if !supportLists]--&gt;&lt;span class="parent-containerdiv"&gt;&lt;span lang="EN-US" style="font-size: 7.5pt; font-family: Symbol; mso-fareast-font</t>
  </si>
  <si>
    <t>&lt;p class="skn-mls4ulli" style="text-indent: -9.65pt; mso-list: l0 level1 lfo1; margin: 0cm -1.3pt .0001pt 9.65pt;"&gt;&lt;!-- [if !supportLists]--&gt;&lt;span style="font-size: 7.5pt; font-family: Mulish;"&gt;Won 30+ national and international awards for short films.&lt;/span&gt;&lt;/p&gt;
&lt;p class="skn-mls4ulli" style="text-indent: -9.65pt; mso-list: l0 level1 lfo1; margin: 0cm -1.3pt .0001pt 9.65pt;"&gt;&lt;span style="font-size: 7.5pt; font-family: Symbol; mso-fareast-font-family: Symbol; mso-bidi-font-family: Symbol; color: #ea9123; position: relative; top: -1.0pt; mso-text-raise: 1.0pt; mso-ansi-language: EN-IN;"&gt;&lt;span style="font-variant-numeric: normal; font-variant-east-asian: normal; font-variant-alternates: normal; font-size-adjust: none; font-language-override: normal; font-kerning: auto; font-optical-sizing: auto; font-feature-settings: normal; font-variation-settings: normal; font-variant-position: normal; font-variant-emoji: normal; font-stretch: normal; font-size: 7pt; line-height: normal; font-family: 'Times New Roman';"&gt;&amp;nbsp;&lt;/span&gt;&lt;/span&gt;&lt;!--[endif]--&gt;&lt;span style="font-size: 7.5pt; font-family: Mulish;"&gt;Awarded &lt;em&gt;Best Director&lt;/em&gt; at the International Short Film Festival for &lt;em&gt;My Family?&lt;/em&gt;, screened at 15+ global festivals.&lt;/span&gt;&lt;/p&gt;
&lt;p class="skn-mls4ulli" style="text-indent: -9.65pt; mso-list: l0 level1 lfo1; margin: 0cm -1.3pt .0001pt 9.65pt;"&gt;&lt;span style="font-size: 7.5pt; font-family: Symbol; mso-fareast-font-family: Symbol; mso-bidi-font-family: Symbol; color: #ea9123; position: relative; top: -1.0pt; mso-text-raise: 1.0pt; mso-ansi-language: EN-IN;"&gt;&lt;span style="font-variant-numeric: normal; font-variant-east-asian: normal; font-variant-alternates: normal; font-size-adjust: none; font-language-override: normal; font-kerning: auto; font-optical-sizing: auto; font-feature-settings: normal; font-variation-settings: normal; font-variant-position: normal; font-variant-emoji: normal; font-stretch: normal; font-size: 7pt; line-height: normal; font-family: 'Times New Roman';"&gt;&amp;nbsp;&lt;/span&gt;&lt;/span&gt;&lt;!--[endif]--&gt;&lt;span style="font-size: 7.5pt; font-family: Mulish;"&gt;Achieved 100% placement rate as &lt;em&gt;Star Training &amp;amp; Placement Coordinator&lt;/em&gt; at MIT WPU.&lt;/span&gt;&lt;/p&gt;</t>
  </si>
  <si>
    <t>MS Office,photography</t>
  </si>
  <si>
    <t>21-Feb-26 07:18 PM</t>
  </si>
  <si>
    <t>Ashhad Imam</t>
  </si>
  <si>
    <t>ashhad.ce@gmail.com</t>
  </si>
  <si>
    <t>11-Aug-1987</t>
  </si>
  <si>
    <t>Hindi, English ,Urdu</t>
  </si>
  <si>
    <t>MD. QAISER IMAM</t>
  </si>
  <si>
    <t>49M/2K, Haji Siddique Nagar, Mahewa East, Near Abu Bakar Masjid, Post agriculture Institute, Naini, Prayagraj-211007, Uttar Pradesh</t>
  </si>
  <si>
    <t>Gyan Bharti School Bodh Gaya</t>
  </si>
  <si>
    <t>English, Hindi,Social Science, Maths</t>
  </si>
  <si>
    <t>Jamia Senior Secondary School</t>
  </si>
  <si>
    <t>English, Physics, Chemistry, Maths</t>
  </si>
  <si>
    <t>King Fahd University of Petroleum and Minerals</t>
  </si>
  <si>
    <t>College of Engineering Sciences</t>
  </si>
  <si>
    <t>Advanced Structural Analysis,Concrete Materials, Behavior and Design of Steel Structures,Advanced Structural Mechanics,Evaluation and testing of Concrete Structures, Advanced Reinforced Concrete,Mathematical Methods for Engineers</t>
  </si>
  <si>
    <t>MS in Civil Engineering</t>
  </si>
  <si>
    <t>&lt;p class="MsoNormal" style="mso-margin-top-alt: auto; mso-margin-bottom-alt: auto; margin-left: 40.5pt; text-align: justify; text-indent: -18.0pt; line-height: 115%; mso-list: l0 level1 lfo1;"&gt;&lt;!-- [if !supportLists]--&gt;&lt;span lang="EN-US" style="font-size:</t>
  </si>
  <si>
    <t>&lt;p class="MsoNormal" style="margin-left: 40.5pt; text-align: justify; text-indent: -18.0pt; line-height: 115%; mso-list: l0 level1 lfo1; mso-hyphenate: none; tab-stops: list 40.5pt left 108.0pt;"&gt;&lt;a name="_Hlk178259788"&gt;&lt;/a&gt;&lt;!-- [if !supportLists]--&gt;&lt;span lang="EN-US" style="font-size: 10.5pt; line-height: 115%; mso-ascii-font-family: 'Times New Roman'; mso-ascii-theme-font: major-bidi; mso-fareast-font-family: 'Times New Roman'; mso-fareast-theme-font: major-bidi; mso-hansi-font-family: 'Times New Roman'; mso-hansi-theme-font: major-bidi; mso-bidi-font-family: 'Times New Roman'; mso-bidi-theme-font: major-bidi;"&gt;&lt;span style="mso-list: Ignore;"&gt;1.&lt;span style="font: 7.0pt 'Times New Roman';"&gt;&amp;nbsp;&amp;nbsp;&amp;nbsp;&amp;nbsp;&amp;nbsp; &lt;/span&gt;&lt;/span&gt;&lt;/span&gt;&lt;!--[endif]--&gt;&lt;span lang="EN-US" style="font-size: 10.5pt; line-height: 115%; mso-ascii-font-family: 'Times New Roman'; mso-ascii-theme-font: major-bidi; mso-hansi-font-family: 'Times New Roman'; mso-hansi-theme-font: major-bidi; mso-bidi-font-family: 'Times New Roman'; mso-bidi-theme-font: major-bidi;"&gt;Honored with &amp;ldquo;&lt;strong&gt;Research Excellence Award 2024&lt;/strong&gt;&amp;rdquo; by InSc Institute of Scholars registered under Ministry of MSME and Corporate affairs, Govt. of India, INSC International Publishers, Bengaluru-560091, Karnataka, India.&lt;/span&gt;&lt;/p&gt;
&lt;p class="MsoNormal" style="margin-left: 40.5pt; text-align: justify; text-indent: -18.0pt; line-height: 115%; mso-list: l0 level1 lfo1; mso-hyphenate: none; tab-stops: list 40.5pt left 108.0pt;"&gt;&lt;span style="mso-bookmark: _Hlk178259788;"&gt;&lt;!-- [if !supportLists]--&gt;&lt;span lang="EN-US" style="font-size: 10.5pt; line-height: 115%; mso-ascii-font-family: 'Times New Roman'; mso-ascii-theme-font: major-bidi; mso-fareast-font-family: 'Times New Roman'; mso-fareast-theme-font: major-bidi; mso-hansi-font-family: 'Times New Roman'; mso-hansi-theme-font: major-bidi; mso-bidi-font-family: 'Times New Roman'; mso-bidi-theme-font: major-bidi;"&gt;&lt;span style="mso-list: Ignore;"&gt;2.&lt;span style="font: 7.0pt 'Times New Roman';"&gt;&amp;nbsp;&amp;nbsp;&amp;nbsp;&amp;nbsp;&amp;nbsp; &lt;/span&gt;&lt;/span&gt;&lt;/span&gt;&lt;!--[endif]--&gt;&lt;span lang="EN-US" style="font-size: 10.5pt; line-height: 115%; mso-ascii-font-family: 'Times New Roman'; mso-ascii-theme-font: major-bidi; mso-hansi-font-family: 'Times New Roman'; mso-hansi-theme-font: major-bidi; mso-bidi-font-family: 'Times New Roman'; mso-bidi-theme-font: major-bidi;"&gt;Honored with &amp;ldquo;&lt;strong&gt;Indo Asian &amp;ndash; Best Researcher Award 2021 in Civil Engineering&lt;/strong&gt;&amp;rdquo; on the eve of World Teacher&amp;rsquo;s Day-International Dialogue on the UNESCO promoted theme &amp;lsquo;Teachers: Leading in crisis, reimagining the future&amp;rsquo; hosted at HQ: IMRF Institute of Higher Education and Research, Vijayawada, Andhra Pradesh, India on October 5, 2021.&lt;/span&gt;&lt;/span&gt;&lt;/p&gt;
&lt;p class="MsoNormal" style="margin-left: 40.5pt; text-align: justify; text-indent: -18.0pt; line-height: 115%; mso-list: l0 level1 lfo1; mso-hyphenate: none; tab-stops: list 40.5pt left 108.0pt;"&gt;&lt;span style="mso-bookmark: _Hlk178259788;"&gt;&lt;!-- [if !supportLists]--&gt;&lt;span lang="EN-US" style="font-size: 10.5pt; line-height: 115%; mso-ascii-font-family: 'Times New Roman'; mso-ascii-theme-font: major-bidi; mso-fareast-font-family: 'Times New Roman'; mso-fareast-theme-font: major-bidi; mso-hansi-font-family: 'Times New Roman'; mso-hansi-theme-font: major-bidi; mso-bidi-font-family: 'Times New Roman'; mso-bidi-theme-font: major-bidi;"&gt;&lt;span style="mso-list: Ignore;"&gt;3.&lt;span style="font: 7.0pt 'Times New Roman';"&gt;&amp;nbsp;&amp;nbsp;&amp;nbsp;&amp;nbsp;&amp;nbsp; &lt;/span&gt;&lt;/span&gt;&lt;/span&gt;&lt;!--[endif]--&gt;&lt;span lang="EN-US" style="font-size: 10.5pt; line-height: 115%; mso-ascii-font-family: 'Times New Roman'; mso-ascii-theme-font: major-bidi; mso-hansi-font-family: 'Times New Roman'; mso-hansi-theme-font: major-bidi; mso-bidi-font-family: 'Times New Roman'; mso-bidi-theme-font: major-bidi;"&gt;Honored with &amp;ldquo;&lt;strong style="mso-bidi-font-weight: normal;"&gt;Outstanding Young Contributor to Concrete Constructions 2020&lt;/strong&gt;&amp;rdquo; on ICIPC-UltraTech Endowment Award ceremony, held at Prayagraj on March 14, 2021, by Indian Concrete Institute (Prayagraj Centre) in collaboration with UltraTech Cement Ltd. and MNNIT Allahabad. &lt;/span&gt;&lt;/span&gt;&lt;/p&gt;
&lt;p class="MsoNormal" style="margin-left: 40.5pt; text-align: justify; text-indent: -18.0pt; line-height: 115%; mso-list: l0 level1 lfo1; mso-hyphenate: none; tab-stops: list 40.5pt left 108.0pt;"&gt;&lt;span style="mso-bookmark: _Hlk178259788;"&gt;&lt;!-- [if !supportLists]--&gt;&lt;span lang="EN-US" style="font-size: 10.5pt; line-height: 115%; mso-ascii-font-family: 'Times New Roman'; mso-ascii-theme-font: major-bidi; mso-fareast-font-family: 'Times New Roman'; mso-fareast-theme-font: major-bidi; mso-hansi-font-family: 'Times New Roman'; mso-hansi-theme-font: major-bidi; mso-bidi-font-family: 'Times New Roman'; mso-bidi-theme-font: major-bidi;"&gt;&lt;span style="mso-list: Ignore;"&gt;4.&lt;span style="font: 7.0pt 'Times New Roman';"&gt;&amp;nbsp;&amp;nbsp;&amp;nbsp;&amp;nbsp;&amp;nbsp; &lt;/span&gt;&lt;/span&gt;&lt;/span&gt;&lt;!--[endif]--&gt;&lt;span lang="EN-US" style="font-size: 10.5pt; line-height: 115%; mso-ascii-font-family: 'Times New Roman'; mso-ascii-theme-font: major-bidi; mso-hansi-font-family: 'Times New Roman'; mso-hansi-theme-font: major-bidi; mso-bidi-font-family: 'Times New Roman'; mso-bidi-theme-font: major-bidi;"&gt;Honored with "&lt;strong style="mso-bidi-font-weight: normal;"&gt;Young Scientist Award&lt;/strong&gt;" for outstanding contribution in the field of Civil Engineering on the occasion of International Conference on Emerging Issues in Agricultural, Environmental &amp;amp; Applied Sciences for Sustainable Development during November 27-29, 2018, held at SHUATS by Agro Environmental Development Society (AEDS), Uttar Pradesh.&lt;/span&gt;&lt;/span&gt;&lt;/p&gt;
&lt;p class="MsoNormal" style="margin-left: 40.5pt; text-align: justify; text-indent: -18.0pt; line-height: 115%; mso-list: l0 level1 lfo1; mso-hyphenate: none; tab-stops: list 40.5pt left 108.0pt;"&gt;&lt;!-- [if !supportLists]--&gt;&lt;span lang="EN-US" style="font-size: 10.5pt; line-height: 115%; mso-ascii-font-family: 'Times New Roman'; mso-ascii-theme-font: major-bidi; mso-fareast-font-family: 'Times New Roman'; mso-fareast-theme-font: major-bidi; mso-hansi-font-family: 'Times New Roman'; mso-hansi-theme-font: major-bidi; mso-bidi-font-family: 'Times New Roman'; mso-bidi-theme-font: major-bidi;"&gt;&lt;span style="mso-list: Ignore;"&gt;5.&lt;span style="font: 7.0pt 'Times New Roman';"&gt;&amp;nbsp;&amp;nbsp;&amp;nbsp;&amp;nbsp;&amp;nbsp; &lt;/span&gt;&lt;/span&gt;&lt;/span&gt;&lt;!--[endif]--&gt;&lt;span lang="EN-US" style="font-size: 10.5pt; line-height: 115%; mso-ascii-font-family: 'Times New Roman'; mso-ascii-theme-font: major-bidi; mso-hansi-font-family: 'Times New Roman'; mso-hansi-theme-font: major-bidi; mso-bidi-font-family: 'Times New Roman'; mso-bidi-theme-font: major-bidi;"&gt;Awarded &lt;strong style="mso-bidi-font-weight: normal;"&gt;Full Scholarship Assistance&lt;/strong&gt; to pursue master&amp;rsquo;s program from KFUPM, KSA during Feb 2010 to May 2012.&lt;/span&gt;&lt;/p&gt;
&lt;p class="MsoNormal" style="margin-left: 40.5pt; text-align: justify; text-indent: -18.0pt; line-height: 115%; mso-list: l0 level1 lfo1; mso-hyphenate: none; tab-stops: list 40.5pt left 108.0pt;"&gt;&lt;!-- [if !supportLists]--&gt;&lt;span lang="EN-US" style="font-size: 10.5pt; line-height: 115%; mso-ascii-font-family: 'Times New Roman'; mso-ascii-theme-font: major-bidi; mso-fareast-font-family: 'Times New Roman'; mso-fareast-theme-font: major-bidi; mso-hansi-font-family: 'Times New Roman'; mso-hansi-theme-font: major-bidi; mso-bidi-font-family: 'Times New Roman'; mso-bidi-theme-font: major-bidi;"&gt;&lt;span style="mso-list: Ignore;"&gt;6.&lt;span style="font: 7.0pt 'Times New Roman';"&gt;&amp;nbsp;&amp;nbsp;&amp;nbsp;&amp;nbsp;&amp;nbsp; &lt;/span&gt;&lt;/span&gt;&lt;/span&gt;&lt;!--[endif]--&gt;&lt;span lang="EN-US" style="font-size: 10.5pt; line-height: 115%; mso-ascii-font-family: 'Times New Roman'; mso-ascii-theme-font: major-bidi; mso-hansi-font-family: 'Times New Roman'; mso-hansi-theme-font: major-bidi; mso-bidi-font-family: 'Times New Roman'; mso-bidi-theme-font: major-bidi;"&gt;Being topper of the class during bachelor&amp;rsquo;s program, selected for the pursuance of Academic Project in &lt;strong&gt;&lt;span style="mso-bidi-font-weight: bold;"&gt;Erfurt University, Germany&lt;/span&gt;&lt;/strong&gt; in the year 2008&lt;/span&gt;&lt;/p&gt;
&lt;p class="MsoNormal" style="margin-left: 40.5pt; text-align: justify; text-indent: -18.0pt; line-height: 115%; mso-list: l0 level1 lfo1; mso-hyphenate: none; tab-stops: list 40.5pt left 108.0pt;"&gt;&lt;!-- [if !supportLists]--&gt;&lt;span lang="EN-US" style="font-size: 10.5pt; line-height: 115%; mso-ascii-font-family: 'Times New Roman'; mso-ascii-theme-font: major-bidi; mso-fareast-font-family: 'Times New Roman'; mso-fareast-theme-font: major-bidi; mso-hansi-font-family: 'Times New Roman'; mso-hansi-theme-font: major-bidi; mso-bidi-font-family: 'Times New Roman'; mso-bidi-theme-font: major-bidi;"&gt;&lt;span style="mso-list: Ignore;"&gt;7.&lt;span style="font: 7.0pt 'Times New Roman';"&gt;&amp;nbsp;&amp;nbsp;&amp;nbsp;&amp;nbsp;&amp;nbsp; &lt;/span&gt;&lt;/span&gt;&lt;/span&gt;&lt;!--[endif]--&gt;&lt;span lang="EN-US" style="font-size: 10.5pt; line-height: 115%; mso-ascii-font-family: 'Times New Roman'; mso-ascii-theme-font: major-bidi; mso-hansi-font-family: 'Times New Roman'; mso-hansi-theme-font: major-bidi; mso-bidi-font-family: 'Times New Roman'; mso-bidi-theme-font: major-bidi; color: black; mso-bidi-font-weight: bold;"&gt;Won &lt;strong&gt;3&lt;sup&gt;rd &lt;/sup&gt;prize&lt;/strong&gt; in the competition "Bridging the gap" &lt;/span&gt;&lt;span lang="EN-US" style="font-size: 10.5pt; line-height: 115%; mso-ascii-font-family: 'Times New Roman'; mso-ascii-theme-font: major-bidi; mso-hansi-font-family: 'Times New Roman'; mso-hansi-theme-font: major-bidi; mso-bidi-font-family: 'Times New Roman'; mso-bidi-theme-font: major-bidi;"&gt;the Bridge Design Contest in ALGORYTHM' 07 &amp;ndash; The Annual Technical &amp;amp; Cultural Festival of CSI, Jamia Millia Islamia.&lt;/span&gt;&lt;/p&gt;</t>
  </si>
  <si>
    <t>AutiCAD,MS Office, STAAD PRO</t>
  </si>
  <si>
    <t>21-Feb-26 07:26 PM</t>
  </si>
  <si>
    <t>Badrinarayan Ratha</t>
  </si>
  <si>
    <t>rath15081977@gmail.com</t>
  </si>
  <si>
    <t>15-Aug-1977</t>
  </si>
  <si>
    <t>Gangadhar Ratha</t>
  </si>
  <si>
    <t>Nehuru Nagar, 3rd Line, Rayagada, Odisha, 765001</t>
  </si>
  <si>
    <t>Panchayat Samiti High School, Saintala</t>
  </si>
  <si>
    <t>Board of Secondary Education Odisha</t>
  </si>
  <si>
    <t>Odiya, English,Sanskrit,Mathematics</t>
  </si>
  <si>
    <t>Indravati Project College, Khatiguda, Odisha</t>
  </si>
  <si>
    <t>Council of Higher Secondary Education Odisha</t>
  </si>
  <si>
    <t>Swami Ramananda Teerth Marathwada University, Nanded, Maharashtra</t>
  </si>
  <si>
    <t>M.S. Bidve Engineering College, Latur, Maharastra</t>
  </si>
  <si>
    <t>North Maharashtra University, Jalgaon</t>
  </si>
  <si>
    <t>SSVPS BSD College of Engineering, Dhule, Maharashtra</t>
  </si>
  <si>
    <t>Building Science and Technology</t>
  </si>
  <si>
    <t>Master of Engineering in Civil Engineering</t>
  </si>
  <si>
    <t>&lt;p class="MsoListParagraphCxSpFirst" style="margin-bottom: .0001pt; mso-add-space: auto; text-align: justify; text-justify: inter-ideograph; text-indent: -18.0pt; line-height: 150%; mso-list: l0 level1 lfo1;"&gt;&lt;!-- [if !supportLists]--&gt;&amp;lt;span lang="EN-US</t>
  </si>
  <si>
    <t>&lt;p&gt;1. Awarded Institute Post Doctoral Fellowship 2023-2024 at National Institute of Technology Mizoram.&lt;/p&gt;
&lt;p&gt;2. Published 40+ peer-reviewed research papers, including: 13 SCI/SCIE indexed journals, 11 Papers are Q1 indexed, 16 Papers are Q2 indexed, SCOPUS h-ndex is 11.&lt;/p&gt;
&lt;p&gt;3. Editorial Board Member &amp;ndash; &lt;span class="hover:entity-accent entity-underline inline cursor-pointer align-baseline"&gt;Scientific Reports;&amp;nbsp;&lt;/span&gt;Academic Editor &amp;ndash; &lt;span class="hover:entity-accent entity-underline inline cursor-pointer align-baseline"&gt;PLOS One;&amp;nbsp;&lt;/span&gt;Editor &amp;ndash; &lt;span class="hover:entity-accent entity-underline inline cursor-pointer align-baseline"&gt;Research on Engineering Structures and Materials;&amp;nbsp;&lt;/span&gt;Recognized as Best Reviewer Award by Research on Engineering Structures and Materials; eviewer for reputed journals including &lt;span class="hover:entity-accent entity-underline inline cursor-pointer align-baseline"&gt;Construction and Building Materials, Journal of Building Engineering, Arabian Journal Science and Engineering etc.&lt;/span&gt;&lt;/p&gt;
&lt;p&gt;&lt;span class="hover:entity-accent entity-underline inline cursor-pointer align-baseline"&gt;4. Successfully guided: 1 Ph.D. awarded, 1 Ph.D. ongoing, 18+ M.Tech/MSc theses completed.&lt;/span&gt;&lt;/p&gt;
&lt;p&gt;&lt;span class="hover:entity-accent entity-underline inline cursor-pointer align-baseline"&gt;5.&amp;nbsp;&lt;/span&gt;Completed 5 research and community development projects, including sustainable material development and infrastructure-related community works.&lt;/p&gt;</t>
  </si>
  <si>
    <t>ABAQUS, MSOffice, Auto CAD</t>
  </si>
  <si>
    <t>21-Feb-26 07:29 PM</t>
  </si>
  <si>
    <t>Sandeep  L Naik</t>
  </si>
  <si>
    <t>naiklsandeep@gmail.com</t>
  </si>
  <si>
    <t>26-10-1994</t>
  </si>
  <si>
    <t xml:space="preserve">Hindi english kannada telugu </t>
  </si>
  <si>
    <t>Lachma Naik</t>
  </si>
  <si>
    <t>#715, 2nd cross, A block, kanakadasanagara mysore -570022</t>
  </si>
  <si>
    <t xml:space="preserve">SRI CAVERY COMPOSITE PU COLLEGE MYSURU </t>
  </si>
  <si>
    <t>Kseeb karnataka</t>
  </si>
  <si>
    <t xml:space="preserve">VIJAYA VITTALA PU COLLEGE  SARASWATHIPURM MYSURU </t>
  </si>
  <si>
    <t>DPUE karnataka</t>
  </si>
  <si>
    <t>PCMC</t>
  </si>
  <si>
    <t>VTU</t>
  </si>
  <si>
    <t>Sjce mysore karnataka</t>
  </si>
  <si>
    <t>Siddaganga institute of technology tumkur karnataka</t>
  </si>
  <si>
    <t>Concrete technology, FEM,Structural analysis</t>
  </si>
  <si>
    <t>&lt;p&gt;1. VTU runner up in shuttle badminton tournament during 2017&lt;/p&gt;</t>
  </si>
  <si>
    <t>Staad pro,Etabs,Autocad,MS office,Primavera</t>
  </si>
  <si>
    <t>21-Feb-26 07:38 PM</t>
  </si>
  <si>
    <t>Dushyant Ashok Mahadik</t>
  </si>
  <si>
    <t>7dushyantm@iima.ac.in</t>
  </si>
  <si>
    <t>13-Oct-1979</t>
  </si>
  <si>
    <t>Marathi,Hindi,English,Gujarati</t>
  </si>
  <si>
    <t>Ashok Shankarrao Mahadik</t>
  </si>
  <si>
    <t>FRB 206
National Institute of Technology Rourkela, District Sundergarh</t>
  </si>
  <si>
    <t>PKS High School, Derol Station, Godhra District</t>
  </si>
  <si>
    <t>Gujarat State</t>
  </si>
  <si>
    <t>--</t>
  </si>
  <si>
    <t>Gopal Krushna Gokhale College Kolhapur</t>
  </si>
  <si>
    <t>Kolhapur, Maharashtra State</t>
  </si>
  <si>
    <t>Indian Institute of Management Ahmedabad</t>
  </si>
  <si>
    <t>Ahmedabad, Gujarat</t>
  </si>
  <si>
    <t>Finance,Management,Infrastructure Development</t>
  </si>
  <si>
    <t>Indian Institute of Technology Bombay</t>
  </si>
  <si>
    <t>Aerospace Engineering</t>
  </si>
  <si>
    <t>Finance / Management</t>
  </si>
  <si>
    <t>University of Hyderabad</t>
  </si>
  <si>
    <t>&lt;p&gt;&lt;span id="docs-internal-guid-f3be2a9d-7fff-fdd3-8c7a-5ccd4428df5f"&gt;&lt;/span&gt;&lt;/p&gt;
&lt;ul style="margin-top: 0; margin-bottom: 0; padding-inline-start: 48px;"&gt;
&lt;li dir="ltr" style="list-style-type: disc; font-size: 11pt; font-family: Georgia,serif; color: #000000; background-color: transparent; font-weight: 400; font-style: normal; font-variant: normal; text-decoration: none; vertical-align: baseline; white-space: pre; margin-left: -9pt;" aria-level="1"&gt;
&lt;p dir="ltr" style="line-height: 1.38; margin-right: 19.5pt; text-align: justify; margin-top: 0pt; margin-bottom: 0pt;" role="presentation"&gt;&lt;span style="font-size: 11pt; font-family: Georgia,serif; color: #000000; background-color: transparent; font-weight: 400; font-style: normal; font-variant: normal; text-decoration: none; vertical-align: baseline; white-space: pre-wrap;"&gt;Chevening Fellowship from the Foreign and Commonwealth Office, United Kingdom in year 2017.&lt;/span&gt;&lt;/p&gt;
&lt;/li&gt;
&lt;li dir="ltr" style="list-style-type: disc; font-size: 11pt; font-family: 'Noto Sans Symbols',sans-serif; color: #000000; background-color: transparent; font-weight: 400; font-style: normal; font-variant: normal; text-decoration: none; vertical-align: baseline; white-space: pre; margin-left: -9pt;" aria-level="1"&gt;
&lt;p dir="ltr" style="line-height: 1.38; margin-right: 19.5pt; text-align: justify; margin-top: 0pt; margin-bottom: 0pt;" role="presentation"&gt;&lt;span style="font-size: 11pt; font-family: Georgia,serif; color: #000000; background-color: transparent; font-weight: 400; font-style: normal; font-variant: normal; text-decoration: none; vertical-align: baseline; white-space: pre-wrap;"&gt;Scored 99.3 percentile in Common Aptitude Test 2006.&lt;/span&gt;&lt;/p&gt;
&lt;/li&gt;
&lt;li dir="ltr" style="list-style-type: disc; font-size: 11pt; font-family: 'Noto Sans Symbols',sans-serif; color: #000000; background-color: transparent; font-weight: 400; font-style: normal; font-variant: normal; text-decoration: none; vertical-align: baseline; white-space: pre; margin-left: -9pt;" aria-level="1"&gt;
&lt;p dir="ltr" style="line-height: 1.38; margin-right: 19.5pt; text-align: justify; margin-top: 0pt; margin-bottom: 0pt;" role="presentation"&gt;&lt;span style="font-size: 11pt; font-family: Georgia,serif; color: #000000; background-color: transparent; font-weight: 400; font-style: normal; font-variant: normal; text-decoration: none; vertical-align: baseline; white-space: pre-wrap;"&gt;Recipient of the Ministry of Education (MHRD) scholarship awarded through GATE in year 2000.&lt;/span&gt;&lt;/p&gt;
&lt;/li&gt;
&lt;li dir="ltr" style="list-style-type: disc; font-size: 11pt; font-family: 'Noto Sans Symbols',sans-serif; color: #000000; background-color: transparent; font-weight: 400; font-style: normal; font-variant: normal; text-decoration: none; vertical-align: baseline; white-space: pre; margin-left: -9pt;" aria-level="1"&gt;
&lt;p dir="ltr" style="line-height: 1.38; margin-right: 19.5pt; text-align: justify; margin-top: 0pt; margin-bottom: 0pt;" role="presentation"&gt;&lt;span style="font-size: 11pt; font-family: Georgia,serif; color: #000000; background-color: transparent; font-weight: 400; font-style: normal; font-variant: normal; text-decoration: none; vertical-align: baseline; white-space: pre-wrap;"&gt;Various awards, accolades and coveted positions of responsibility at the workplace.&lt;/span&gt;&lt;/p&gt;
&lt;/li&gt;
&lt;li dir="ltr" style="list-style-type: disc; font-size: 11pt; font-family: 'Noto Sans Symbols',sans-serif; color: #000000; background-color: transparent; font-weight: 400; font-style: normal; font-variant: normal; text-decoration: none; vertical-align: baseline; white-space: pre; margin-left: -9pt;" aria-level="1"&gt;
&lt;p dir="ltr" style="line-height: 1.38; margin-right: 19.5pt; text-align: justify; margin-top: 0pt; margin-bottom: 0pt;" role="presentation"&gt;&lt;span style="font-size: 11pt; font-family: Georgia,serif; color: #000000; background-color: transparent; font-weight: 400; font-style: normal; font-variant: normal; text-decoration: none; vertical-align: baseline; white-space: pre-wrap;"&gt;Invited talks, plenary sessions and other outreach activities at reputed regional avenues.&lt;/span&gt;&lt;/p&gt;
&lt;/li&gt;
&lt;/ul&gt;</t>
  </si>
  <si>
    <t>Python</t>
  </si>
  <si>
    <t>21-Feb-26 07:41 PM</t>
  </si>
  <si>
    <t>Umesh Uday Kale</t>
  </si>
  <si>
    <t>umeshukale@gmail.com</t>
  </si>
  <si>
    <t>16-Oct-1984</t>
  </si>
  <si>
    <t>Uday</t>
  </si>
  <si>
    <t>H.No.: 723/1, Angol Road, Near Hanuman Mandir, Tilakwadi, Belgaum, Belagavi 
590006, Karnataka, India.</t>
  </si>
  <si>
    <t>Sant Meera English Medium High School, Belagavi</t>
  </si>
  <si>
    <t>Karnataka Board, Belagavi, Karnataka</t>
  </si>
  <si>
    <t>English,Hindi,Kannada,Mathematics</t>
  </si>
  <si>
    <t>Gogte PU College, Belagavi</t>
  </si>
  <si>
    <t>English,Hindi,Economics,Business Studies</t>
  </si>
  <si>
    <t>Karnatak University Dharwad</t>
  </si>
  <si>
    <t>Gogte College, Belagavi, Karnataka</t>
  </si>
  <si>
    <t>Economics,Accountancy,Marketing</t>
  </si>
  <si>
    <t>Indira Gandhi National Open University, New Delhi</t>
  </si>
  <si>
    <t>Indira Gandhi National Open University, Belagavi, Karnataka</t>
  </si>
  <si>
    <t>Microeconomics</t>
  </si>
  <si>
    <t>MA Economics</t>
  </si>
  <si>
    <t>&lt;p&gt;1. UGC-NET in Economics&lt;/p&gt;
&lt;p&gt;2. Karnataka-SET in Economics&lt;/p&gt;</t>
  </si>
  <si>
    <t>&lt;p&gt;1. I was Top 2nd to clear the Ph.D Entrance Exam of Karnatak University Dharwad.&lt;/p&gt;
&lt;p&gt;2. I was selected for USA On-Site Business Migration Project when I was working with Thomson Reuters Multinational Company, Bengaluru.&lt;/p&gt;
&lt;p&gt;&amp;nbsp;&lt;/p&gt;</t>
  </si>
  <si>
    <t>Advance Excel,Power BI,SQL</t>
  </si>
  <si>
    <t>21-Feb-26 08:02 PM</t>
  </si>
  <si>
    <t>Akhilesh Kumar Pandey</t>
  </si>
  <si>
    <t>csakhilesh.pandey@gmail.com</t>
  </si>
  <si>
    <t>12-Dec-1973</t>
  </si>
  <si>
    <t>Rajnath Pandey</t>
  </si>
  <si>
    <t>Lohegaon ,Wadgaon shinde road. Dream Squre Bldg, Flat No. F-1,</t>
  </si>
  <si>
    <t>Zila School Bhagalpur, Bihar</t>
  </si>
  <si>
    <t>BSEB, Patna/Bihar.</t>
  </si>
  <si>
    <t>PCM,English, Hindi,Commerce</t>
  </si>
  <si>
    <t>TNB College, Bhagalpur</t>
  </si>
  <si>
    <t>BIEC, Patna/Bihar</t>
  </si>
  <si>
    <t>PCM, English</t>
  </si>
  <si>
    <t>Diploma in Electronic Engineering</t>
  </si>
  <si>
    <t>CTI, Bengalore</t>
  </si>
  <si>
    <t>Electronics/Avionics</t>
  </si>
  <si>
    <t>Indira Gandhi National Open University, New Delhi/Delhi.</t>
  </si>
  <si>
    <t>Indira Gandhi National University</t>
  </si>
  <si>
    <t>Indira Gandhi National University New Delhi</t>
  </si>
  <si>
    <t>Institute of Company Secretaries of India</t>
  </si>
  <si>
    <t>Institute of Company Secretaries of India. New Delhi.</t>
  </si>
  <si>
    <t>Company Laws</t>
  </si>
  <si>
    <t>Administration/Management</t>
  </si>
  <si>
    <t>Dr. Babasaheb Bhimrao Amedkar University, Aurangabad (MAH)</t>
  </si>
  <si>
    <t>&lt;p&gt;Certification Course in Aviation, Tourism and Hotel Security.&lt;/p&gt;
&lt;p&gt;&amp;nbsp;&lt;/p&gt;</t>
  </si>
  <si>
    <t>&lt;p&gt;President Scout&lt;/p&gt;
&lt;p&gt;(Bharat Scouts &amp;amp; Guides).&lt;/p&gt;</t>
  </si>
  <si>
    <t>21-Feb-26 09:00 PM</t>
  </si>
  <si>
    <t>Krishna Kumar P</t>
  </si>
  <si>
    <t>krishnakumarpalaniappan1991@gmail.com</t>
  </si>
  <si>
    <t>27-May-1991</t>
  </si>
  <si>
    <t>Palaniappan</t>
  </si>
  <si>
    <t>76/2 Nanthagopalapuram West Street , Tuticorin , Tamilnadu 628002</t>
  </si>
  <si>
    <t>Caldwell Higher Secondary School</t>
  </si>
  <si>
    <t xml:space="preserve">TamilNadu State Board, Tuticorin, Tamilnadu </t>
  </si>
  <si>
    <t xml:space="preserve">Maths,Science </t>
  </si>
  <si>
    <t xml:space="preserve">St. Fr. Xavier's Higher Secondary School </t>
  </si>
  <si>
    <t xml:space="preserve">biology ,Maths ,Physics ,Chemistry </t>
  </si>
  <si>
    <t xml:space="preserve">Sri Sai Ram Engineering College, Chennai , Tamilnadu </t>
  </si>
  <si>
    <t xml:space="preserve">B S Abdur Rahman University </t>
  </si>
  <si>
    <t xml:space="preserve">B S Abdur Rahman Institute of Science and Technology </t>
  </si>
  <si>
    <t>Indian Institute of Information Technology Tiruchirappalli</t>
  </si>
  <si>
    <t>Indian Institute of Information Technology Tiruchirappalli, Tamilnadu</t>
  </si>
  <si>
    <t>3D printing and Additive Manufacturing</t>
  </si>
  <si>
    <t xml:space="preserve">Foamed Concrete, Building Materials, Concrete Technology </t>
  </si>
  <si>
    <t xml:space="preserve">College of Engineering Guindy , Anna University </t>
  </si>
  <si>
    <t>&lt;p&gt;NPTEL Certifications : &lt;br /&gt;1. Strength of Materials Score 83 % - Elite&amp;nbsp;&lt;br /&gt;2. Design of Reinforced Concrete Elements 94% - Elite + Gold &lt;br /&gt;3. Geotechnical Engineering Laboratory 76% - Elite + Silver &lt;br /&gt;4. Structural Analysis I 5. 75% - E</t>
  </si>
  <si>
    <t>&lt;p&gt;Project titled &amp;ldquo;Mechanical and durability properties of nano-concrete under different curing condition&amp;rdquo; was funded by TANSCST under students&amp;rsquo; project scheme for Rs 7500/- in the year 2022.&lt;/p&gt;
&lt;p&gt;Received a grant of ₹1,00,000 as FDP coordinator to conduct AICTE-sponsored online Faculty Development Programme titled &amp;ldquo;AI and IoT for Resilient Infrastructure and Advanced Disaster Management&amp;rdquo; for the academic year 2025&amp;ndash;2026&amp;nbsp;&lt;/p&gt;</t>
  </si>
  <si>
    <t xml:space="preserve">Autocad ,MS Office,Tekla,SketchUp,ETABS,Abaqus </t>
  </si>
  <si>
    <t>21-Feb-26 09:11 PM</t>
  </si>
  <si>
    <t>21-Feb-26 09:13 PM</t>
  </si>
  <si>
    <t>Vijaya .</t>
  </si>
  <si>
    <t>vijaya2890@gmail.com</t>
  </si>
  <si>
    <t>02-Aug-1991</t>
  </si>
  <si>
    <t>Ajit Yadav</t>
  </si>
  <si>
    <t>223/II Old Pestolozzi House - Burgaon, Panditwari Phase 2, Dehradun - 248007- Uttrakhand</t>
  </si>
  <si>
    <t>Sunbeam School</t>
  </si>
  <si>
    <t>CBSE Varanasi, Uttar Pradesh</t>
  </si>
  <si>
    <t>Accountancy,Business Studies,Economics,Maths</t>
  </si>
  <si>
    <t>Post Graduate Diploma in Management in International Business</t>
  </si>
  <si>
    <t>School of Business</t>
  </si>
  <si>
    <t>Delhi University</t>
  </si>
  <si>
    <t>Motilal Nehru College, Delhi</t>
  </si>
  <si>
    <t>Dr. APJ Abdul Kalam Technical University</t>
  </si>
  <si>
    <t>Institute of Computer Science and Technology, Varanasi Uttar Pradesh</t>
  </si>
  <si>
    <t>MBA- IB</t>
  </si>
  <si>
    <t>Crowdfunding for Supporting Startups in India</t>
  </si>
  <si>
    <t>&lt;p class="MsoNoSpacing" style="margin-left: 14.2pt; text-align: justify; text-indent: -18.0pt; line-height: 115%; mso-list: l0 level1 lfo1; tab-stops: 7.1pt 14.2pt;"&gt;&lt;!-- [if !supportLists]--&gt;&lt;span lang="EN-IN" style="font-size: 12.0pt; line-height: 115%;</t>
  </si>
  <si>
    <t>Dr Shruti Sharma</t>
  </si>
  <si>
    <t>theselfology@gmail.com</t>
  </si>
  <si>
    <t>02-Mar-1986</t>
  </si>
  <si>
    <t>Sohan Sharma</t>
  </si>
  <si>
    <t>Wakad</t>
  </si>
  <si>
    <t>Banasthali Vidyapeeth</t>
  </si>
  <si>
    <t>Rajasthan</t>
  </si>
  <si>
    <t>math, sc,ssc,hsc</t>
  </si>
  <si>
    <t>Devi Ahilya University</t>
  </si>
  <si>
    <t>Holkar Sc College, Indore, MP</t>
  </si>
  <si>
    <t xml:space="preserve">Computer Sc, Physics </t>
  </si>
  <si>
    <t>IMS, Dept of Mgmt, Devi Ahilya University, MP</t>
  </si>
  <si>
    <t>Finance and Marketing</t>
  </si>
  <si>
    <t>Symbiosis International (Deemed University)</t>
  </si>
  <si>
    <t>&lt;ul class="cUtTwUOtuCOeMLWxaTZGJRRjgrobabdM " style="box-sizing: inherit; margin: 0px; padding: 0px; border-color: rgba(0, 0, 0, 0.9); border-style: none; border-width: 0px; border-image: none 100% / 1 / 0 stretch; font-size: 16px; vertical-align: baselin</t>
  </si>
  <si>
    <t>MS Office,Power BI,Canva</t>
  </si>
  <si>
    <t>21-Feb-26 09:20 PM</t>
  </si>
  <si>
    <t>Maneesh Jitendra Gupta</t>
  </si>
  <si>
    <t>maneesh.gupta@dsims.org.in</t>
  </si>
  <si>
    <t>11-Dec-1979</t>
  </si>
  <si>
    <t>Jitendra Gupta</t>
  </si>
  <si>
    <t>A 106, Kedarnath Apt, 60 Ft. Rd., Bhayandar West, 401101, Thane</t>
  </si>
  <si>
    <t>Bishops School</t>
  </si>
  <si>
    <t>English, Hindi, Marathi, Mathematics, Science,Social Sciences</t>
  </si>
  <si>
    <t>K. C. College</t>
  </si>
  <si>
    <t>Hindi, English, Physics, Chemistry</t>
  </si>
  <si>
    <t>Shivajirao Jondhale College of Engineering, Thane</t>
  </si>
  <si>
    <t>Software Engineering, Computer Networks,Compiler Construction</t>
  </si>
  <si>
    <t>B.E. in Computer Engg</t>
  </si>
  <si>
    <t>N. L. Dalmia Institute of Management, Thane</t>
  </si>
  <si>
    <t>Business Policy,Business Ethics,Entrepreneurship Management, Security Analysis and Portfolio Management,International Business,Fiscal and Corporate Tax</t>
  </si>
  <si>
    <t>Masters in Management Studies</t>
  </si>
  <si>
    <t>IIM, Mumbai</t>
  </si>
  <si>
    <t>&lt;p&gt;1. FRM Level 1 cleared. 2. Datacamp certification on a] Intermediate Portfolio Analysis using R, b] Structural Equation Modeling with lavaan in R, c] Quantitative Risk Management using R, d] Intermediate Python, e] Data manipulation with Python, f] Int</t>
  </si>
  <si>
    <t>&lt;p&gt;1. Two research papers published in Scopus indexed / ABDC journals. 2. Won best paper award in 3 national / international conferences.&lt;/p&gt;</t>
  </si>
  <si>
    <t>R programming, Python programming, Bloomberg, Excel,Julia basics,Quarto</t>
  </si>
  <si>
    <t>21-Feb-26 09:28 PM</t>
  </si>
  <si>
    <t>ajityadav0310@gmail.com</t>
  </si>
  <si>
    <t>03-Oct-1989</t>
  </si>
  <si>
    <t>Brij Mohan</t>
  </si>
  <si>
    <t>223/II, old pestalozi house, Burgaon, panditwari phase 2, Dehradun 248007, Uttarakhand</t>
  </si>
  <si>
    <t>AVN English School</t>
  </si>
  <si>
    <t>CBSE, Patna, Bihar</t>
  </si>
  <si>
    <t>DR. A I Memo Sunbeam School</t>
  </si>
  <si>
    <t>CBSE, Varanasi, Uttar Pradesh</t>
  </si>
  <si>
    <t>Physics, Chemistry, Maths</t>
  </si>
  <si>
    <t>School of Management Sciences, Varanasi</t>
  </si>
  <si>
    <t>Mahatma Gandhi Kashi Vidyapeeth, Varanasi</t>
  </si>
  <si>
    <t>School of Management Sciences, Varanasi, Uttar Pradesh</t>
  </si>
  <si>
    <t>Dr. A.P.J. Abdul Kalam technical University, Lucknow</t>
  </si>
  <si>
    <t>ICST SHEPA, Varanasi, Uttar Pradesh</t>
  </si>
  <si>
    <t>FMS Banaras Hindu University</t>
  </si>
  <si>
    <t>&lt;p&gt;Qualified IRM&amp;rsquo;s Global Level 1 Professional Examination on Enterprise Risk Management by Institute of Risk Management India&lt;/p&gt;</t>
  </si>
  <si>
    <t>&lt;p&gt;Received Best Case Presented Award at IMRC, organised by IIM- Ahmedabad- December-2025&lt;/p&gt;
&lt;p&gt;Recognised by the Institute of Management Studies, BHU, for the paper &amp;ldquo;Modelling a bi-directional sentiment&amp;ndash;return relationship: Evidence from the Indian market.&amp;rdquo;&lt;/p&gt;
&lt;p&gt;Organised National Academic Convention (2016) &amp;mdash; Convened the National Convention on &amp;ldquo;Innovations in Green Highways&amp;rdquo; in collaboration with NHAI, New Delhi.&lt;/p&gt;</t>
  </si>
  <si>
    <t>21-Feb-26 09:39 PM</t>
  </si>
  <si>
    <t>Dipesh Dalal</t>
  </si>
  <si>
    <t>dipeshdalal2411@gmail.com</t>
  </si>
  <si>
    <t>24-Nov-1993</t>
  </si>
  <si>
    <t>Samundir Singh</t>
  </si>
  <si>
    <t>Village: Ghuskani, P.O.: Tigrana (127031), Dist.: Bhiwani, haryana, India</t>
  </si>
  <si>
    <t>Sharda High School</t>
  </si>
  <si>
    <t>BSEH</t>
  </si>
  <si>
    <t>English, Maths,Science,Social Science, Hindi,Physical Education</t>
  </si>
  <si>
    <t>Bal Hitkarani Sr. Sec. School</t>
  </si>
  <si>
    <t>Maths, Physics, Chemistry, English</t>
  </si>
  <si>
    <t>Maharshi Dayanad University, Rohtak</t>
  </si>
  <si>
    <t>Vaish Collage, Bhiwani</t>
  </si>
  <si>
    <t>Indira Gandhi University, Meerpur</t>
  </si>
  <si>
    <t>Harran University</t>
  </si>
  <si>
    <t>Harran University, Turkey</t>
  </si>
  <si>
    <t>&lt;p&gt;I have completed "CS105: Introduction to Python" (6094122521GD).&lt;/p&gt;
&lt;p&gt;&amp;lsquo;NEP 2020 Orientation &amp;amp; Sensitization Programme&amp;rsquo; under Malaviya Mission Teacher Training Programme (MMTTP) of University Grants Commission (UGC) organized by Malavi</t>
  </si>
  <si>
    <t>&lt;p&gt;Best Thesis Award- 2023 at Simla University&lt;/p&gt;
&lt;p&gt;Best Reviewer Award- 2023 Asian Research Journal of Mathematics (SDI/HQ/PR/Cert/111111/DIP&lt;/p&gt;
&lt;p&gt;Scientists Research Awards-1542 (2025)&amp;nbsp;&lt;/p&gt;</t>
  </si>
  <si>
    <t>21-Feb-26 10:17 PM</t>
  </si>
  <si>
    <t>Sandip Saha</t>
  </si>
  <si>
    <t>sahasandip.loknath@gmail.com</t>
  </si>
  <si>
    <t>29-Apr-1991</t>
  </si>
  <si>
    <t>Swapan Saha</t>
  </si>
  <si>
    <t>Lokepur, Birbhum, 731123, WB, India</t>
  </si>
  <si>
    <t>Lokepur High School</t>
  </si>
  <si>
    <t>WBBSE, West Bengal</t>
  </si>
  <si>
    <t>Bengali, English,Mathematics,P.Sc.,L.Sc.,Hiistory</t>
  </si>
  <si>
    <t>Nakraconda High School</t>
  </si>
  <si>
    <t>WBCHSE, West Bengal</t>
  </si>
  <si>
    <t>Bengali, English,Mathematics, Physics</t>
  </si>
  <si>
    <t>B.Sc. Hons.</t>
  </si>
  <si>
    <t>Suri Vidyasagar College, Burdwan University</t>
  </si>
  <si>
    <t>Burdwan University</t>
  </si>
  <si>
    <t>Suri Vidyasagar College, Suri, West Bengal</t>
  </si>
  <si>
    <t>B.Sc. Hons. in Mathematics</t>
  </si>
  <si>
    <t>Visva Bharati University</t>
  </si>
  <si>
    <t>Siksha Bhavana, Santiniketan, West Bengal</t>
  </si>
  <si>
    <t>M.Sc. in Mathematics</t>
  </si>
  <si>
    <t>S N Bose National Centre for Basic Sciences</t>
  </si>
  <si>
    <t>&lt;p&gt;2024 NCBS (TIFR) Simons Career Development Fellowship.&lt;br /&gt;2023 Academia Sinica Institute Postdoctoral Fellowship 2023-24. (did not avail)&lt;/p&gt;
&lt;p&gt;2022 ICTP School on Information, Noise, and Physics of Life (Partial Grant for Accommodation,EUR 195).&lt;/p&gt;
&lt;p&gt;2021 South African Research Chair Postdoctoral Fellowship&amp;ndash;2021-23. (did not avail)&lt;/p&gt;
&lt;p&gt;2019 SNBNCBS International Travel Support (Secured Full Travel Grant, INR 1,15,955).&lt;/p&gt;
&lt;p&gt;2018 DST&amp;ndash;SERB International Travel Support (Secured Full Travel Grant, INR 2,15,121).&lt;/p&gt;
&lt;p&gt;2018 CSIR Foreign Travel Grant (Secured Full Air Fare Grant). (did not avail)&lt;/p&gt;
&lt;p&gt;2016 Graduate Aptitude Test in Engineering (Mathematics).&lt;/p&gt;
&lt;p&gt;2015 Rajiv Gandhi National Fellowship by UGC from April 2015 to March 2020 (Secured Full Ph.D.&amp;nbsp;Grant).&lt;/p&gt;
&lt;p&gt;2015 National Eligibility Test (June) for Lectureship.&lt;/p&gt;
&lt;p&gt;2015 Joint MTech/MCP-PhD Programme in Computer Science and Data Processing at IIT-Kharagpur,&amp;nbsp;India. (did not avail)&lt;/p&gt;
&lt;p&gt;2015 Graduate Aptitude Test in Engineering (Mathematics).&lt;/p&gt;</t>
  </si>
  <si>
    <t>21-Feb-26 11:47 PM</t>
  </si>
  <si>
    <t>Yogesh Namdeo Ingle</t>
  </si>
  <si>
    <t>dryogeshbningle@gmail.com</t>
  </si>
  <si>
    <t>marathi english hindi</t>
  </si>
  <si>
    <t>Namdeo</t>
  </si>
  <si>
    <t>601 Rosewood Heights Sector 10 Kharghar 410210</t>
  </si>
  <si>
    <t>Nutan Dyan Mandir</t>
  </si>
  <si>
    <t>Science Maths Marathi</t>
  </si>
  <si>
    <t>Birla Institute</t>
  </si>
  <si>
    <t>Birla Instiute</t>
  </si>
  <si>
    <t>Pillais Instiute of Management Studies and Research</t>
  </si>
  <si>
    <t>Master of Management Studies</t>
  </si>
  <si>
    <t>Gokhale law college</t>
  </si>
  <si>
    <t>Sinhgad Instiute of Management, Savitribai Phule Pune University</t>
  </si>
  <si>
    <t xml:space="preserve">&lt;p&gt;&amp;bull; NSE&amp;rsquo;s Certification in Financial Market Modules- Beginners&amp;rsquo; Module, Derivatives Market (Dealers) Module, Capital Market (Dealers) Module, and AMFI-Mutual Fund (Advisor) Module. &amp;bull; Completed course on Entrepreneurship Development </t>
  </si>
  <si>
    <t>&lt;p&gt;Awards and Achievements:&lt;br /&gt;● Memento of Honor in recognition of remarkable contributions to education and societal&lt;br /&gt;betterment from Chhatrapati Shivaji Maharaj University&lt;br /&gt;● Organised FDPs successfully at AIMSR &amp;amp; SRBS&lt;br /&gt;● ICSSR Research grant got to organize International Research Conference at AIMSR&lt;br /&gt;● NSS fund received from the University of Mumbai to organize NSS Regular and Special Activities at&lt;br /&gt;SRBS&lt;br /&gt;● Active participation in NAAC and NBA documentation process at AIMSR &amp;amp; SRBS&lt;br /&gt;● Guided Management Students to publish and present research papers at Conferences&lt;br /&gt;● Successfully conducted Sports and Cultural activities at SRBS&lt;br /&gt;● Indian Council of Social Science Research (ICSSR) Doctoral Fellowship award&lt;br /&gt;● 1st runner-up of 'India's Late, Late Industrial Revolution' Essay contest of Cambridge University Press&lt;br /&gt;India Pvt. Ltd&lt;br /&gt;● Certificates and Incentives from ICICI Securities&lt;br /&gt;● Marathon runner 10 km&lt;/p&gt;</t>
  </si>
  <si>
    <t>21-Feb-26 11:55 PM</t>
  </si>
  <si>
    <t>Urjjasee Basak</t>
  </si>
  <si>
    <t>urjjasee@gmail.com</t>
  </si>
  <si>
    <t>04-Jan-2001</t>
  </si>
  <si>
    <t>Atanu Basak</t>
  </si>
  <si>
    <t>26B, Mondal Street, Kolkata-700006</t>
  </si>
  <si>
    <t>Calcutta Girls' High school</t>
  </si>
  <si>
    <t>ICSE, Kolkata</t>
  </si>
  <si>
    <t>Physics,chemistry, maths,english</t>
  </si>
  <si>
    <t>DPS Ruby Park</t>
  </si>
  <si>
    <t>CBSE, kolkata</t>
  </si>
  <si>
    <t>physics, chemistry, maths, computer</t>
  </si>
  <si>
    <t>IIEST Shibpur</t>
  </si>
  <si>
    <t>IIEST Shibpur, kolkata</t>
  </si>
  <si>
    <t>basic design, history of architecture, strength of materials, landscape architecture, structures, interior design, disaster resilient architecture,conservation</t>
  </si>
  <si>
    <t>IIT Kharagpur, kharagpur</t>
  </si>
  <si>
    <t>housing,transportation planning, urban informatics,quantitative methods,planning workshop,regional analysis and planning,environmental planning,utilities and services</t>
  </si>
  <si>
    <t>&lt;p class="MsoListParagraphCxSpFirst" style="mso-add-space: auto; text-indent: -18.0pt; line-height: 107%; mso-list: l0 level1 lfo1; margin: 0cm -1.1pt 2.05pt 18.0pt;"&gt;&lt;!-- [if !supportLists]--&gt;&lt;span lang="EN-IN"&gt;1.&lt;span style="font-variant-numeric: normal; font-variant-east-asian: normal; font-variant-alternates: normal; font-size-adjust: none; font-language-override: normal; font-kerning: auto; font-optical-sizing: auto; font-feature-settings: normal; font-variation-settings: normal; font-variant-position: normal; font-variant-emoji: normal; font-stretch: normal; font-size: 7pt; line-height: normal; font-family: 'Times New Roman';"&gt;&amp;nbsp;&amp;nbsp;&amp;nbsp;&amp;nbsp;&amp;nbsp; &lt;/span&gt;&lt;/span&gt;&lt;!--[endif]--&gt;&lt;strong&gt;&lt;span lang="EN-IN"&gt;GAABESU Alumni Award&lt;/span&gt;&lt;/strong&gt;&lt;span lang="EN-IN"&gt; for All Round Excellence in Academics and Cultural Fields, IIEST Shibpur &lt;/span&gt;&lt;/p&gt;
&lt;p class="MsoListParagraphCxSpMiddle" style="mso-add-space: auto; text-indent: -18.0pt; line-height: 107%; mso-list: l0 level1 lfo1; margin: 0cm -1.1pt 2.05pt 18.0pt;"&gt;&lt;!-- [if !supportLists]--&gt;&lt;span lang="EN-IN"&gt;2.&lt;span style="font-variant-numeric: normal; font-variant-east-asian: normal; font-variant-alternates: normal; font-size-adjust: none; font-language-override: normal; font-kerning: auto; font-optical-sizing: auto; font-feature-settings: normal; font-variation-settings: normal; font-variant-position: normal; font-variant-emoji: normal; font-stretch: normal; font-size: 7pt; line-height: normal; font-family: 'Times New Roman';"&gt;&amp;nbsp;&amp;nbsp;&amp;nbsp;&amp;nbsp;&amp;nbsp; &lt;/span&gt;&lt;/span&gt;&lt;!--[endif]--&gt;&lt;strong&gt;&lt;span lang="EN-IN"&gt;Somenath Ghosh Memorial award for Best Architecture Student&lt;/span&gt;&lt;/strong&gt;&lt;span lang="EN-IN"&gt; and highest scorer in thesis : for being the consistent top scorer of the batch for 5 years &lt;/span&gt;&lt;/p&gt;
&lt;p class="MsoListParagraphCxSpMiddle" style="mso-add-space: auto; text-indent: -18.0pt; line-height: 107%; mso-list: l0 level1 lfo1; margin: 0cm -1.1pt 2.05pt 18.0pt;"&gt;&lt;!-- [if !supportLists]--&gt;&lt;span lang="EN-IN"&gt;3.&lt;span style="font-variant-numeric: normal; font-variant-east-asian: normal; font-variant-alternates: normal; font-size-adjust: none; font-language-override: normal; font-kerning: auto; font-optical-sizing: auto; font-feature-settings: normal; font-variation-settings: normal; font-variant-position: normal; font-variant-emoji: normal; font-stretch: normal; font-size: 7pt; line-height: normal; font-family: 'Times New Roman';"&gt;&amp;nbsp;&amp;nbsp;&amp;nbsp;&amp;nbsp;&amp;nbsp; &lt;/span&gt;&lt;/span&gt;&lt;!--[endif]--&gt;&lt;strong&gt;&lt;span lang="EN-IN"&gt;Batch Topper in B.Arch&lt;/span&gt;&lt;/strong&gt;&lt;span lang="EN-IN"&gt;, IIEST Shibpur | Institute medallist &lt;/span&gt;&lt;/p&gt;
&lt;p class="MsoListParagraphCxSpMiddle" style="mso-add-space: auto; text-indent: -18.0pt; line-height: 107%; mso-list: l0 level1 lfo1; margin: 0cm -1.1pt 2.05pt 18.0pt;"&gt;&lt;!-- [if !supportLists]--&gt;&lt;span lang="EN-IN"&gt;4.&lt;span style="font-variant-numeric: normal; font-variant-east-asian: normal; font-variant-alternates: normal; font-size-adjust: none; font-language-override: normal; font-kerning: auto; font-optical-sizing: auto; font-feature-settings: normal; font-variation-settings: normal; font-variant-position: normal; font-variant-emoji: normal; font-stretch: normal; font-size: 7pt; line-height: normal; font-family: 'Times New Roman';"&gt;&amp;nbsp;&amp;nbsp;&amp;nbsp;&amp;nbsp;&amp;nbsp; &lt;/span&gt;&lt;/span&gt;&lt;!--[endif]--&gt;&lt;strong&gt;&lt;span lang="EN-IN"&gt;GATE 2023&lt;/span&gt;&lt;/strong&gt;&lt;span lang="EN-IN"&gt; : AIR 20 &lt;/span&gt;&lt;/p&gt;
&lt;p class="MsoListParagraphCxSpMiddle" style="mso-add-space: auto; text-indent: -18.0pt; line-height: 107%; mso-list: l0 level1 lfo1; margin: 0cm -1.1pt 2.05pt 18.0pt;"&gt;&lt;!-- [if !supportLists]--&gt;&lt;span lang="EN-IN"&gt;5.&lt;span style="font-variant-numeric: normal; font-variant-east-asian: normal; font-variant-alternates: normal; font-size-adjust: none; font-language-override: normal; font-kerning: auto; font-optical-sizing: auto; font-feature-settings: normal; font-variation-settings: normal; font-variant-position: normal; font-variant-emoji: normal; font-stretch: normal; font-size: 7pt; line-height: normal; font-family: 'Times New Roman';"&gt;&amp;nbsp;&amp;nbsp;&amp;nbsp;&amp;nbsp;&amp;nbsp; &lt;/span&gt;&lt;/span&gt;&lt;!--[endif]--&gt;&lt;strong&gt;&lt;span lang="EN-IN"&gt;Documented a heritage site&lt;/span&gt;&lt;/strong&gt;&lt;span lang="EN-IN"&gt; in Shantiniketan for INTACH: Kolkata chapter &lt;/span&gt;&lt;/p&gt;
&lt;p class="MsoListParagraphCxSpMiddle" style="mso-add-space: auto; text-indent: -18.0pt; line-height: 107%; mso-list: l0 level1 lfo1; margin: 0cm -1.1pt 2.05pt 18.0pt;"&gt;&lt;!-- [if !supportLists]--&gt;&lt;span lang="EN-IN"&gt;6.&lt;span style="font-variant-numeric: normal; font-variant-east-asian: normal; font-variant-alternates: normal; font-size-adjust: none; font-language-override: normal; font-kerning: auto; font-optical-sizing: auto; font-feature-settings: normal; font-variation-settings: normal; font-variant-position: normal; font-variant-emoji: normal; font-stretch: normal; font-size: 7pt; line-height: normal; font-family: 'Times New Roman';"&gt;&amp;nbsp;&amp;nbsp;&amp;nbsp;&amp;nbsp;&amp;nbsp; &lt;/span&gt;&lt;/span&gt;&lt;!--[endif]--&gt;&lt;strong&gt;&lt;span lang="EN-IN"&gt;Annual Nasa Design Competition&lt;/span&gt;&lt;/strong&gt;&lt;span lang="EN-IN"&gt; for ANDC on designing migrant workers homes | Top 25 Nationally&lt;/span&gt;&lt;span lang="EN-IN" style="font-size: 11.0pt; mso-bidi-font-size: 12.0pt; line-height: 107%; mso-no-proof: yes;"&gt; &lt;/span&gt;&lt;/p&gt;
&lt;p class="MsoListParagraphCxSpMiddle" style="mso-add-space: auto; text-indent: -18.0pt; mso-list: l0 level1 lfo1; margin: 0cm 0cm .0001pt 18.0pt;"&gt;&lt;!-- [if !supportLists]--&gt;&lt;span lang="EN-IN"&gt;7.&lt;span style="font-variant-numeric: normal; font-variant-east-asian: normal; font-variant-alternates: normal; font-size-adjust: none; font-language-override: normal; font-kerning: auto; font-optical-sizing: auto; font-feature-settings: normal; font-variation-settings: normal; font-variant-position: normal; font-variant-emoji: normal; font-stretch: normal; font-size: 7pt; line-height: normal; font-family: 'Times New Roman';"&gt;&amp;nbsp;&amp;nbsp;&amp;nbsp;&amp;nbsp;&amp;nbsp; &lt;/span&gt;&lt;/span&gt;&lt;!--[endif]--&gt;&lt;strong&gt;&lt;span lang="EN-IN"&gt;1st Runner up:&lt;/span&gt;&lt;/strong&gt;&lt;span lang="EN-IN"&gt; Think Tank- Publication Trophy | NOSPLAN 2026&lt;/span&gt;&lt;/p&gt;
&lt;p class="MsoListParagraphCxSpMiddle" style="mso-add-space: auto; text-indent: -18.0pt; mso-list: l0 level1 lfo1; margin: 0cm 0cm .0001pt 18.0pt;"&gt;&lt;!-- [if !supportLists]--&gt;&lt;span lang="EN-IN"&gt;8.&lt;span style="font-variant-numeric: normal; font-variant-east-asian: normal; font-variant-alternates: normal; font-size-adjust: none; font-language-override: normal; font-kerning: auto; font-optical-sizing: auto; font-feature-settings: normal; font-variation-settings: normal; font-variant-position: normal; font-variant-emoji: normal; font-stretch: normal; font-size: 7pt; line-height: normal; font-family: 'Times New Roman';"&gt;&amp;nbsp;&amp;nbsp;&amp;nbsp;&amp;nbsp;&amp;nbsp; &lt;/span&gt;&lt;/span&gt;&lt;!--[endif]--&gt;&lt;strong&gt;&lt;span lang="EN-IN"&gt;Awardee in DEL-PGAL&lt;/span&gt;&lt;/strong&gt;&lt;span lang="EN-IN"&gt; youth innovation design ideas competition | designed a prototype for experiencing broken heritage&lt;/span&gt;&lt;/p&gt;
&lt;p class="MsoListParagraphCxSpMiddle" style="mso-add-space: auto; text-indent: -18.0pt; mso-list: l0 level1 lfo1; margin: 0cm 0cm .0001pt 18.0pt;"&gt;&lt;!-- [if !supportLists]--&gt;&lt;span lang="EN-IN"&gt;9.&lt;span style="font-variant-numeric: normal; font-variant-east-asian: normal; font-variant-alternates: normal; font-size-adjust: none; font-language-override: normal; font-kerning: auto; font-optical-sizing: auto; font-feature-settings: normal; font-variation-settings: normal; font-variant-position: normal; font-variant-emoji: normal; font-stretch: normal; font-size: 7pt; line-height: normal; font-family: 'Times New Roman';"&gt;&amp;nbsp;&amp;nbsp;&amp;nbsp;&amp;nbsp;&amp;nbsp; &lt;/span&gt;&lt;/span&gt;&lt;!--[endif]--&gt;&lt;strong&gt;&lt;span lang="EN-IN"&gt;Senior National Scholarship in Odissi dance&lt;/span&gt;&lt;/strong&gt;&lt;span lang="EN-IN"&gt; by CCRT, Ministry of Culture , Govt. of India &lt;/span&gt;&lt;/p&gt;
&lt;p&gt;&amp;nbsp;&lt;/p&gt;
&lt;p class="MsoListParagraphCxSpLast" style="mso-add-space: auto; text-indent: -18.0pt; mso-list: l0 level1 lfo1; margin: 0cm 0cm .0001pt 18.0pt;"&gt;&lt;!-- [if !supportLists]--&gt;&lt;span lang="EN-IN"&gt;10.&lt;span style="font-variant-numeric: normal; font-variant-east-asian: normal; font-variant-alternates: normal; font-size-adjust: none; font-language-override: normal; font-kerning: auto; font-optical-sizing: auto; font-feature-settings: normal; font-variation-settings: normal; font-variant-position: normal; font-variant-emoji: normal; font-stretch: normal; font-size: 7pt; line-height: normal; font-family: 'Times New Roman';"&gt;&amp;nbsp;&amp;nbsp; &lt;/span&gt;&lt;/span&gt;&lt;!--[endif]--&gt;&lt;strong&gt;&lt;span lang="EN-IN"&gt;Junior National Scholarship in Odissi dance&lt;/span&gt;&lt;/strong&gt;&lt;span lang="EN-IN"&gt; by CCRT, Ministry of Culture , Govt. of India&lt;/span&gt;&lt;/p&gt;</t>
  </si>
  <si>
    <t>AutoCAD,QGIS,SQL,Python,C++,Sketchup,MS Office,photoshop</t>
  </si>
  <si>
    <t>22-Feb-26 09:56 AM</t>
  </si>
  <si>
    <t>Ankush Sharma</t>
  </si>
  <si>
    <t>ankushsharma.statistics@gmail.com</t>
  </si>
  <si>
    <t>24-Jun-1996</t>
  </si>
  <si>
    <t>Rajbir Sharma</t>
  </si>
  <si>
    <t>Department of Statistics
St Joseph's University, Bengaluru</t>
  </si>
  <si>
    <t>Jagat Singh Int Col</t>
  </si>
  <si>
    <t>Board oh Highschool and Intermediate Education, U.P.</t>
  </si>
  <si>
    <t>Science,Mathematics,English,Hindi,Social Science,Drawing</t>
  </si>
  <si>
    <t>C S UMV</t>
  </si>
  <si>
    <t>Physics, Chemistry, Mathematics, General Hindi</t>
  </si>
  <si>
    <t>Deshbandhu College</t>
  </si>
  <si>
    <t>B.Sc. (Hons.)</t>
  </si>
  <si>
    <t>Ch. Charan Singh University</t>
  </si>
  <si>
    <t>Department of Statistics, Main Campus, CCSU Meerut</t>
  </si>
  <si>
    <t>Department of Operational Research</t>
  </si>
  <si>
    <t>M.Phil.in Operational Research</t>
  </si>
  <si>
    <t>Department of Statistics, Banaras Hindu University</t>
  </si>
  <si>
    <t>&lt;p&gt;National Eligibility Test (NET) passes in November 2022.&lt;/p&gt;</t>
  </si>
  <si>
    <t>&lt;p&gt;Prof. L.R. Goel Gold Medal for securing first rank in M.Sc Statistics.&lt;/p&gt;
&lt;p&gt;Vishishta Yogyata Certificate for securing first rank in M.Sc Statistics.&lt;/p&gt;</t>
  </si>
  <si>
    <t>MS Office,R studio,SPSS,Python,HPC Clusters</t>
  </si>
  <si>
    <t>22-Feb-26 10:52 AM</t>
  </si>
  <si>
    <t>Ayush Goel</t>
  </si>
  <si>
    <t>ayush.goel.dr@gmail.com</t>
  </si>
  <si>
    <t>31-Aug-1996</t>
  </si>
  <si>
    <t xml:space="preserve"> Eng,Hindi</t>
  </si>
  <si>
    <t>Aloke Goel</t>
  </si>
  <si>
    <t>A1102, Tower A, 11th Floor, Gold Coast, Ivory Estate, Baner-Pashan Link Road, Pune, 411008</t>
  </si>
  <si>
    <t>Ryan International School</t>
  </si>
  <si>
    <t xml:space="preserve">Navi Mumbai, Maharashtra </t>
  </si>
  <si>
    <t xml:space="preserve">Science, Maths,Social Science,English,Hindi </t>
  </si>
  <si>
    <t>Haryana</t>
  </si>
  <si>
    <t>BBA LLB</t>
  </si>
  <si>
    <t>BBA LLB (Hons.)</t>
  </si>
  <si>
    <t>BBA LLB (Hons.) Law</t>
  </si>
  <si>
    <t>CHRIST (Deemed to be University0</t>
  </si>
  <si>
    <t xml:space="preserve">Bengaluru / Karnataka </t>
  </si>
  <si>
    <t>Corporate and Commerical Law</t>
  </si>
  <si>
    <t>Corporate and Commercial Law</t>
  </si>
  <si>
    <t>Legal Subject related to Corporate and Commerical Law</t>
  </si>
  <si>
    <t>Technology Law, Corporate and Commercial Law</t>
  </si>
  <si>
    <t>CHRIST (Deemed to be University)</t>
  </si>
  <si>
    <t>22-Feb-26 10:53 AM</t>
  </si>
  <si>
    <t>22-Feb-26 10:57 AM</t>
  </si>
  <si>
    <t xml:space="preserve">Jeevan  Gulchand  Kasabe </t>
  </si>
  <si>
    <t>kasabejeevan24@gmail.com</t>
  </si>
  <si>
    <t>04-Aug-1984</t>
  </si>
  <si>
    <t xml:space="preserve"> Marathi</t>
  </si>
  <si>
    <t xml:space="preserve">Gulchand </t>
  </si>
  <si>
    <t>Flat No.1104
Bhagirathi Building 
Near SNBP International School 
Morwadi ,Pimpri 
Pune-411018</t>
  </si>
  <si>
    <t xml:space="preserve">Vidya Pratishthans Marathi Medium school Baramati </t>
  </si>
  <si>
    <t>Science, Social science, Geography</t>
  </si>
  <si>
    <t xml:space="preserve">Vidya Pratishthans Arts Science and Commerce College Baramati </t>
  </si>
  <si>
    <t xml:space="preserve">Political Science, Geography, Psychology, Economics ,English </t>
  </si>
  <si>
    <t xml:space="preserve">University of Pune </t>
  </si>
  <si>
    <t xml:space="preserve">SVPM INSTITUTE OF MANAGEMENT </t>
  </si>
  <si>
    <t xml:space="preserve">Human Resource Managemen </t>
  </si>
  <si>
    <t xml:space="preserve">T.C.College Baramati </t>
  </si>
  <si>
    <t>&lt;p&gt;Has Qualified STATE ELIGIBILITY TEST FOR ASSISTANT PROFESSORSHIP conducted by Savitribai Phule Pune University as the state agency&amp;nbsp;&lt;/p&gt;</t>
  </si>
  <si>
    <t xml:space="preserve">MS OFFICE </t>
  </si>
  <si>
    <t>22-Feb-26 11:19 AM</t>
  </si>
  <si>
    <t>Aruna Mohan</t>
  </si>
  <si>
    <t>heylovearuna@gmail.com</t>
  </si>
  <si>
    <t>11-Nov-1994</t>
  </si>
  <si>
    <t xml:space="preserve">ENGLISH,HINDI,TAMIL,TELUGU </t>
  </si>
  <si>
    <t>R. MOHAN</t>
  </si>
  <si>
    <t>13, SENTHIL NAGAR, EB COLONY, KOVALAN NAGAR EXTENSION, MADURAI 625003, TAMILNADU</t>
  </si>
  <si>
    <t>TVS MATRICULATION HIGHER SECONDARY SCHOOL</t>
  </si>
  <si>
    <t>MADURAI/TAMILNADU</t>
  </si>
  <si>
    <t>MATHS,SCIENCE,ENGLISH,HISTORY</t>
  </si>
  <si>
    <t>MATHS,PHYSICS,CHEMISTRY ,COMPUTER SCIENCE</t>
  </si>
  <si>
    <t>THIAGARAJAR COLLEGE OF ENGINEERING, MADURAI, TAMILNADU</t>
  </si>
  <si>
    <t>STRENGTH OF MATERIALS,PROJECT MANAGEMENT,CONSTRUCTION MANAGEMENT,ESTIMATION AND COSTING,SOIL MECHANICS,FOUNDATION ENGINEERING,DESIGN OF STEEL STRUCTURES,DESIGN OF REINFORCED CONCRETE,WATER SUPPY ENGINEERING,WASTEWATER ENGINEERING,MANAGEMENT SCIENCE</t>
  </si>
  <si>
    <t>PROJECT FORMULATION AND IMPLEMENTATION,CONTRACTS AND ARBITRATION,MATERIAL PROCUREMENT AND MANAGEMENT,QUANTITATIVE METHODS IN MANAGEMENT,SUSTAINABLE DEVELOPMENT,ENVIRONMENTAL IMPACT ASSESSMENT,MANAGEMENT OF HUMAN, SAFETY AND QUALITY,TRANSPORTATION PLANNING</t>
  </si>
  <si>
    <t>ME-INFRASTRUCTURE ENGINEERING AND MANAGEMENT</t>
  </si>
  <si>
    <t>COMPUTATIONAL FLUID DYNAMICS, HEAT TRANSFER</t>
  </si>
  <si>
    <t>&lt;p&gt;1. Cleared the proctored exam and obtained IGBC-Accredited Professional&lt;/p&gt;
&lt;p&gt;certification&lt;/p&gt;
&lt;p&gt;2. Completed a one-year course on Felder and Brent &amp;ldquo;Teaching and Learning&amp;rdquo; by&lt;/p&gt;
&lt;p&gt;IUCEE&lt;/p&gt;</t>
  </si>
  <si>
    <t>&lt;ol&gt;
&lt;li&gt;Developed three 12 week MOOC courses -&amp;nbsp;QUANTITATIVE METHODS IN MANAGEMENT, MATERIAL PROCUREMENT AND MANAGEMENT, DIGITAL PROJECT PLANNING AND CONTROL&lt;/li&gt;
&lt;li&gt;Anna University Affiliation Inspection Committee Member &amp;ndash; 2025&lt;/li&gt;
&lt;li&gt;Designed the course&amp;nbsp;DIGITAL TECHNOLOGY IN CONSTRUCTION WITH BIM&lt;/li&gt;
&lt;li&gt;Secured Runner-up for Best project on Lean at ILCC 2025 conference organised at IIT Tirupathi 2025, by Institute for Lean Construction Excellence (ILCE).&lt;/li&gt;
&lt;li&gt;Lifetime Membership AICTE Skill Development /(National), Registered Member ID: (AICTSD/PROFESSOR/09136)&lt;/li&gt;
&lt;li&gt;Project Sponsor in Design Thinking Faculty project from the School of Design Thinking, Chennai.&lt;/li&gt;
&lt;li&gt;Resource person for FDP on &amp;rdquo;BIM integrated Project Management&amp;rdquo; : 25-07-2025 TO 27-07-2025&lt;/li&gt;
&lt;li&gt;Jury for the event &amp;ldquo;Design Build&amp;rdquo; on the occasion of Tech Utsav 2024&lt;/li&gt;
&lt;li&gt;Received 3rd prize for the Slogan contest organised by the 5S team, TCE&lt;/li&gt;
&lt;li&gt;Received 1st prize for the Photography contest during the Faculty Cultura Nova Event.&lt;/li&gt;
&lt;/ol&gt;</t>
  </si>
  <si>
    <t>PRIMAVERA,AUTOCAD,REVIT,MS OFFICE,OPEN BILDING DESIGNER</t>
  </si>
  <si>
    <t>22-Feb-26 12:09 PM</t>
  </si>
  <si>
    <t>Ankala Vijay Sagar</t>
  </si>
  <si>
    <t>vijaysagarankala144@gmail.com</t>
  </si>
  <si>
    <t>21-Jun-2002</t>
  </si>
  <si>
    <t>Telugu,Hindi</t>
  </si>
  <si>
    <t>Ankala babu rao</t>
  </si>
  <si>
    <t>NIT Durgapur , Durgapur , West Bengal , PIN-713209</t>
  </si>
  <si>
    <t>Z.P.High School 75 Tyalluru</t>
  </si>
  <si>
    <t>Board of Secondary Education Andhra Pradesh</t>
  </si>
  <si>
    <t>Telugu,English,Mathematics,Hindi</t>
  </si>
  <si>
    <t>Sri Chaitanya junior College Guntur</t>
  </si>
  <si>
    <t>English,sanskrit,Mathematics,Physics</t>
  </si>
  <si>
    <t>JAWAHARLAL NEHRU TECHNOLOGICAL UNIVERSITY KAKINADA</t>
  </si>
  <si>
    <t>UNIVERSITY COLLEGE OF ENGINEERING KAKINADA, Andhra Pradesh</t>
  </si>
  <si>
    <t>National Institute of Technology Durgapur</t>
  </si>
  <si>
    <t>National Institute Of Technology Durgapur</t>
  </si>
  <si>
    <t>AutoCAD,Etabs,StaadPro,Abaqus,Matlab</t>
  </si>
  <si>
    <t>22-Feb-26 12:17 PM</t>
  </si>
  <si>
    <t>amitkrjsr152@gmail.com</t>
  </si>
  <si>
    <t>25-Dec-1988</t>
  </si>
  <si>
    <t>Mishri Rajak</t>
  </si>
  <si>
    <t>308, Oxford Paradise D, Vidya Valley School road, Susgaon, Pune, Maharashtra - 411021</t>
  </si>
  <si>
    <t>De Nobili</t>
  </si>
  <si>
    <t>ICSE, Jharkhand</t>
  </si>
  <si>
    <t>English, Hindi,History civics &amp; Geography,Mathematics</t>
  </si>
  <si>
    <t xml:space="preserve">R S P College </t>
  </si>
  <si>
    <t>Jharkhand Academic Council, Jharkhand</t>
  </si>
  <si>
    <t>R.V.S. College of Engineering &amp; Technology, Jharkhand</t>
  </si>
  <si>
    <t>Electronics &amp; Communication Engineering</t>
  </si>
  <si>
    <t>B.Tech (Elecronics &amp; Communication Engineering)</t>
  </si>
  <si>
    <t>Indian School of MInes</t>
  </si>
  <si>
    <t>Indian School of Mines, Dhanbad</t>
  </si>
  <si>
    <t>Human Resource</t>
  </si>
  <si>
    <t>&lt;p&gt;Student Coucil chairperson&lt;/p&gt;
&lt;p&gt;Organized various events last year - HR Share, Marketing Genesis, Finance Conclave, Chain Act, Aaghaz, Forza.&lt;/p&gt;</t>
  </si>
  <si>
    <t>MS Office, Smart PLS</t>
  </si>
  <si>
    <t>22-Feb-26 12:20 PM</t>
  </si>
  <si>
    <t>Sarita Agarwal</t>
  </si>
  <si>
    <t>saritaagarwal143@gmail.com</t>
  </si>
  <si>
    <t>01-Nov-1987</t>
  </si>
  <si>
    <t>Babulal Agarwal</t>
  </si>
  <si>
    <t>Flat no. 11, Balaji Park, Balaji Mandir Lane, Pashan Sus Road, Pashan, Pune, Maharashtra, Pin - 411021</t>
  </si>
  <si>
    <t>Shri Digamber Jain Higher Secondary School</t>
  </si>
  <si>
    <t>Nagaland Board of School Education, Kohima, Nagaland</t>
  </si>
  <si>
    <t>English,Science,Maths,Social Science,Hindi</t>
  </si>
  <si>
    <t>Cotton College</t>
  </si>
  <si>
    <t>Assam Higher Secondary Education Council, Guwahati, Assam</t>
  </si>
  <si>
    <t>Nagaland University</t>
  </si>
  <si>
    <t>Unity College, Dimapur, Nagaland</t>
  </si>
  <si>
    <t>Accounting &amp; Finance Honours</t>
  </si>
  <si>
    <t>School of Management Studies, Dimapur, Nagaland</t>
  </si>
  <si>
    <t xml:space="preserve">&lt;p&gt;&lt;strong&gt;Domain Certification - Short Term Courses:&lt;/strong&gt;&lt;/p&gt;
&lt;ul style="margin-top: 0cm;" type="disc"&gt;
&lt;li class="MsoNormal" style="mso-list: l0 level1 lfo1; tab-stops: list 36.0pt;"&gt;&lt;span style="font-family: 'Times New Roman',serif;"&gt;BSE Institute </t>
  </si>
  <si>
    <t>&lt;ul style="margin-top: 0cm;" type="disc"&gt;
&lt;li class="MsoNormal" style="mso-list: l0 level1 lfo1; tab-stops: list 36.0pt;"&gt;&lt;span style="font-family: 'Times New Roman',serif;"&gt;UGC-NET Qualified &amp;ndash; 2013&lt;/span&gt;&lt;/li&gt;
&lt;li class="MsoNormal" style="mso-list: l0 level1 lfo1; tab-stops: list 36.0pt;"&gt;&lt;span style="font-family: 'Times New Roman',serif;"&gt;Gold Medalist (MBA &amp;amp; B.Com) &amp;ndash; Nagaland University&lt;/span&gt;&lt;/li&gt;
&lt;li class="MsoNormal" style="mso-list: l0 level1 lfo1; tab-stops: list 36.0pt;"&gt;&lt;span style="font-family: 'Times New Roman',serif;"&gt;Ranked 10th in SSC Board Exams &amp;ndash; Nagaland&lt;/span&gt;&lt;/li&gt;
&lt;/ul&gt;</t>
  </si>
  <si>
    <t>22-Feb-26 12:42 PM</t>
  </si>
  <si>
    <t>Sujata Kumari</t>
  </si>
  <si>
    <t>sujata9malviya@gmail.com</t>
  </si>
  <si>
    <t>09-Dec-1994</t>
  </si>
  <si>
    <t>Devendra Malviya</t>
  </si>
  <si>
    <t>E2004 Mystic Megapolis
Hinjewadi phase 3</t>
  </si>
  <si>
    <t>K.V.No.1 Bhopal</t>
  </si>
  <si>
    <t>Accounting, Mathematics ,Management ,Economics</t>
  </si>
  <si>
    <t>Diploma In Computer Applications</t>
  </si>
  <si>
    <t>Vikram Aditya Institute of Computer Science And Technologies</t>
  </si>
  <si>
    <t>Trends and Technologies, Internet and Web Page designing, HTML,Desktop Publishing</t>
  </si>
  <si>
    <t>Barkatullah University Bhopal</t>
  </si>
  <si>
    <t>Sarojini Naidu Govt. Girls PG College Bhopal</t>
  </si>
  <si>
    <t>B.Com with Computer Application</t>
  </si>
  <si>
    <t>Master of Commerce</t>
  </si>
  <si>
    <t>Shree Nityanand College, Dhar, MP</t>
  </si>
  <si>
    <t>Teaching related subjects</t>
  </si>
  <si>
    <t>&lt;p data-start="316" data-end="333"&gt;&lt;strong data-start="316" data-end="333"&gt;Achievements:&lt;/strong&gt;&lt;/p&gt;
&lt;p&gt;&amp;nbsp;&lt;/p&gt;
&lt;ul data-start="334" data-end="584"&gt;
&lt;li data-start="334" data-end="377"&gt;
&lt;p data-start="336" data-end="377"&gt;Qualified UGC-NET (Commerce)&lt;/p&gt;
&lt;/li&gt;
&lt;li data-start="378" data-end="397"&gt;
&lt;p data-start="380" data-end="397"&gt;Qualified MPSET&lt;/p&gt;
&lt;/li&gt;
&lt;li data-start="398" data-end="440"&gt;
&lt;p data-start="400" data-end="440"&gt;Completed Bachelor of Education (B.Ed)&lt;/p&gt;
&lt;/li&gt;
&lt;li data-start="441" data-end="526"&gt;
&lt;p data-start="443" data-end="526"&gt;Published multiple research papers in reputed national and international journals&lt;/p&gt;
&lt;/li&gt;
&lt;li data-start="527" data-end="584"&gt;
&lt;p data-start="529" data-end="584"&gt;Authored two books in the field of Management&lt;/p&gt;
&lt;/li&gt;
&lt;/ul&gt;</t>
  </si>
  <si>
    <t>MS Office,SPSS,Online teaching platforms (Zoom</t>
  </si>
  <si>
    <t>Priyanka Aditya Ghate</t>
  </si>
  <si>
    <t>ar.priyankaghate@gmail.com</t>
  </si>
  <si>
    <t>09-Mar-2026</t>
  </si>
  <si>
    <t>Marathi,Hindi ,English</t>
  </si>
  <si>
    <t>Aditya Ghate</t>
  </si>
  <si>
    <t>2107 A3, Ganga Legend County, DSK Ranwara Road, Bavdhan, Pune.</t>
  </si>
  <si>
    <t>Dr. J.W. Airan Academy, Satara, Maharashtra.</t>
  </si>
  <si>
    <t>Maharashtra State Board of Secondary and Higher Secondary Education Pune, Kolhapur Divisional Board, Maharashtra</t>
  </si>
  <si>
    <t>English,Marathi,Hindi,Maths,Science,Social Sciences</t>
  </si>
  <si>
    <t>Yashwantrao Chavan Institute of Science</t>
  </si>
  <si>
    <t>English,Marathi,Maths-Statistics,Physics,Chemistry,Biology</t>
  </si>
  <si>
    <t>S.P.S.M.B.H.'s College of Architecture, Kolhapur, Maharashtra.</t>
  </si>
  <si>
    <t>Architectural Design,Building Technology,Building Services,History of Architecture,Urban Planning,Research in Architecture,Contemporary Architecture</t>
  </si>
  <si>
    <t>STES's, SKN College of Architecture, Pune, Maharashtra</t>
  </si>
  <si>
    <t>Landscape Design Studio,Research ,Ecology and ecosystem,Landscape Enginnering,Professional Practice and training</t>
  </si>
  <si>
    <t>M.Arch. in Landscape Architecture</t>
  </si>
  <si>
    <t>Landscape Architecture</t>
  </si>
  <si>
    <t>Urban Ecology</t>
  </si>
  <si>
    <t>Smt. Manoramabai Mundle College of Architecture, Nagpur, Maharashtra.</t>
  </si>
  <si>
    <t>AutoCAD,Sketchup,Photoshop,GIS Introduction,Grasshopper &amp; Rhino Introduction,MS Office</t>
  </si>
  <si>
    <t>22-Feb-26 01:48 PM</t>
  </si>
  <si>
    <t>Shashikant Rajaram Rathod</t>
  </si>
  <si>
    <t>rshashiikant@gmail.com</t>
  </si>
  <si>
    <t>18-Oct-1990</t>
  </si>
  <si>
    <t>rajaram rathod</t>
  </si>
  <si>
    <t>Siddhivinayak nagar, near ayurvedic college, oppoite to prabha petrol pump dhankeshwar pusad dist-yavatmal 445204</t>
  </si>
  <si>
    <t>shashikant rajaram rathod</t>
  </si>
  <si>
    <t>maharashtra</t>
  </si>
  <si>
    <t>marathi, english</t>
  </si>
  <si>
    <t>Sant gadgebaba amaravati university amaravati</t>
  </si>
  <si>
    <t>DBNCOET, Yavatmal</t>
  </si>
  <si>
    <t>Engineering</t>
  </si>
  <si>
    <t>B.E. Biomedical Engineering</t>
  </si>
  <si>
    <t>SPPU</t>
  </si>
  <si>
    <t>COEP Pune</t>
  </si>
  <si>
    <t>AIML, Data Science</t>
  </si>
  <si>
    <t>M.Tech in Instrumentation</t>
  </si>
  <si>
    <t>Artificial Intelligence and Data Science</t>
  </si>
  <si>
    <t>python, data visualization, Artificial Intelligence,data science,powerbi, tabelu,machine learning</t>
  </si>
  <si>
    <t>22-Feb-26 02:05 PM</t>
  </si>
  <si>
    <t>Rajesh Kumar Dogra</t>
  </si>
  <si>
    <t>dr.rajeshdogra@gmail.com</t>
  </si>
  <si>
    <t>17-Apr-1964</t>
  </si>
  <si>
    <t>English.Hindi</t>
  </si>
  <si>
    <t>Sh. Varinder Pal dogra</t>
  </si>
  <si>
    <t>20, Ambey Valley</t>
  </si>
  <si>
    <t>BSF SCHOOL</t>
  </si>
  <si>
    <t>GNDU</t>
  </si>
  <si>
    <t>GOVERNMENT COLLEGE</t>
  </si>
  <si>
    <t>PUNJABI UNIVERSITY</t>
  </si>
  <si>
    <t>HP UNIVERSITY SHIMLA</t>
  </si>
  <si>
    <t>22-Feb-26 02:07 PM</t>
  </si>
  <si>
    <t>Pavani Prabha Tanaji</t>
  </si>
  <si>
    <t>pavani.tanaji@gmail.com</t>
  </si>
  <si>
    <t>28-Aug-1987</t>
  </si>
  <si>
    <t>Pengonda Hari Babu</t>
  </si>
  <si>
    <t xml:space="preserve">Address: Door No. 4-46/15p, Opposite to Raksha Pride apartments, 
ACE Olive Garden, Thumkunta, Shameerpet. 
Secunderabad, Telangana 500078 Email: pavani.tanaji@gmail.com </t>
  </si>
  <si>
    <t>Gems High School</t>
  </si>
  <si>
    <t>Hyderabad</t>
  </si>
  <si>
    <t>Vivek Verdhini Junior Girls College</t>
  </si>
  <si>
    <t>Maths, Physicis</t>
  </si>
  <si>
    <t>Chemical</t>
  </si>
  <si>
    <t>B.Tech in Chemical Engineering</t>
  </si>
  <si>
    <t>Chemical Engineering</t>
  </si>
  <si>
    <t>MBA in Human Resources</t>
  </si>
  <si>
    <t>BITS Pilani Hyderabad Campus</t>
  </si>
  <si>
    <t>&lt;p&gt;1. Best Paper award/reward at the 5th International Conference on The Role of Innovation, Entrepreneurship and Management for Sustainable Development (ICRIEMSD-2024) organized by School of Management, O.P. Jindal University, Raigarh on 17th-18th October 2024.&lt;/p&gt;
&lt;p&gt;2. Awarded First prize/reward for poster presentation competition as a part of Vidwanotsav 2024 at Birla Institute of Technology and Science, Pilani, Hyderabad campus held on 9th-13th July 2024.&lt;/p&gt;
&lt;p&gt;3. Best Paper award at the 4th International Conference on Sustainable Development A Value Chain Perspective, SDVP-24 hosted by MDI Mushirabad on 18th-20th January 2024.&lt;/p&gt;
&lt;p&gt;4. Honorable Mention award at SIR CARY COOPER Woxsen Inclusion Conference help at Woxsen University on 14th-15th December 2023.&lt;/p&gt;
&lt;p&gt;5. Best Paper award/reward in multidisciplinary track at the International Conference-Vishleshan 2k23 hosted by IIMS Pune held on 15th-16th December 2023.&lt;/p&gt;</t>
  </si>
  <si>
    <t>22-Feb-26 02:56 PM</t>
  </si>
  <si>
    <t>Bontala Prajwal</t>
  </si>
  <si>
    <t>bonthalaprajwal@gmail.com</t>
  </si>
  <si>
    <t>13-Feb-1994</t>
  </si>
  <si>
    <t>Bonthala Mahesh</t>
  </si>
  <si>
    <t>216, 4th cross road, telecom layout, Jakkuru, Bengaluru 560064</t>
  </si>
  <si>
    <t>SPVB Highschool</t>
  </si>
  <si>
    <t>APSSC, Mulakalacheruvu/ Andhra Pradesh</t>
  </si>
  <si>
    <t>Telugu,English,Hindi,Maths,Science,Social</t>
  </si>
  <si>
    <t>JNTU Anantapur</t>
  </si>
  <si>
    <t>Sree Vidyanikethan Engineering College, Tirupati, Andhra Pradesh</t>
  </si>
  <si>
    <t xml:space="preserve">Vellore Institute of Technology </t>
  </si>
  <si>
    <t>Vellore Institute of Technology, Vellore, Tamilnadu</t>
  </si>
  <si>
    <t>Autocad,Ms office,Staad Pro,Etabs,Safe,Sap2000,Midas Civil,lusas,supersuite</t>
  </si>
  <si>
    <t>22-Feb-26 03:17 PM</t>
  </si>
  <si>
    <t>Nishanth  S Madhakari</t>
  </si>
  <si>
    <t>Nishanthnish1440@gmail.com</t>
  </si>
  <si>
    <t>21-Dec-1998</t>
  </si>
  <si>
    <t xml:space="preserve">Hindi Kannada English </t>
  </si>
  <si>
    <t>Shashidhara t</t>
  </si>
  <si>
    <t xml:space="preserve">12 dorai Raju building csi compound mission road Bangalore </t>
  </si>
  <si>
    <t xml:space="preserve">Nuthan high school </t>
  </si>
  <si>
    <t xml:space="preserve">Davanagere Karnataka </t>
  </si>
  <si>
    <t xml:space="preserve">Covil engineering </t>
  </si>
  <si>
    <t xml:space="preserve">Gm institute of technology </t>
  </si>
  <si>
    <t>Vtu</t>
  </si>
  <si>
    <t xml:space="preserve">Jain institute of technology </t>
  </si>
  <si>
    <t xml:space="preserve">Global collage of engineering </t>
  </si>
  <si>
    <t xml:space="preserve">Staad pro etabs Ms office Autocad safe </t>
  </si>
  <si>
    <t>22-Feb-26 04:59 PM</t>
  </si>
  <si>
    <t>Shiva Kumar Mahto</t>
  </si>
  <si>
    <t>shivkumaranj2977@gmail.com</t>
  </si>
  <si>
    <t>20-Jan-1988</t>
  </si>
  <si>
    <t>Samath Mahto</t>
  </si>
  <si>
    <t>Ganga Niwas Nunnu Babu Chowk Lalganj Vaishali Bihar</t>
  </si>
  <si>
    <t>Bhavans Vidyalaya Bhartiya Vidhya Bhavan CBSE</t>
  </si>
  <si>
    <t>Central Board of Secondary Education New Delhi</t>
  </si>
  <si>
    <t>ENglish,Hindi,Maths,Social studies</t>
  </si>
  <si>
    <t>Govt Polytechnic Gulbarga</t>
  </si>
  <si>
    <t>Civil Engineering Subjects</t>
  </si>
  <si>
    <t>Visvesvaraya Technological University Belgaum</t>
  </si>
  <si>
    <t>SDMCET Dharwad, VTU Belgaum</t>
  </si>
  <si>
    <t xml:space="preserve"> University Visvesvaraya College of Engineering Bangalore</t>
  </si>
  <si>
    <t>Highway Engineering</t>
  </si>
  <si>
    <t>&lt;p class="MsoNormal" style="text-align: justify;"&gt;&lt;strong&gt;&lt;span lang="EN-US" style="color: red; background: white; mso-shading-themecolor: background1;"&gt;Awards&lt;/span&gt;&lt;/strong&gt;&lt;/p&gt;
&lt;p class="MsoNormal" style="text-align: justify;"&gt;&lt;!-- [if !supportLists]--&gt;&lt;span lang="EN-US" style="background: white;"&gt;BEST PAPER AWARD for presenting &lt;strong&gt;&amp;ldquo;Effect of Chemical Stabilization in Clayey Soil for Strength and Durability Characteristics&amp;rdquo;&lt;/strong&gt; during the thematic session on &lt;strong&gt;Concrete and Geo-Tech Engineering&lt;/strong&gt; at the &lt;em&gt;International Conference on Smart and Sustainable Infrastructure&lt;/em&gt;, organized at PDEU, Gandhinagar, from 23-25th August 2022.&lt;/span&gt;&lt;/p&gt;
&lt;p class="MsoNormal" style="text-align: justify;"&gt;&lt;strong&gt;&lt;span lang="EN-US" style="color: #0070c0; background: white; mso-shading-themecolor: background1;"&gt;Patent&lt;/span&gt;&lt;/strong&gt;&lt;/p&gt;
&lt;p class="MsoNormal" style="text-align: justify;"&gt;&lt;span style="font-family: 'Times New Roman', serif; font-size: 12pt;"&gt;IoT-Enabled Structural Health Monitoring System for Smart Buildings with Machine Learning Analytics., &lt;/span&gt;&lt;em style="font-family: 'Times New Roman', serif; font-size: 12pt;"&gt;Intellectual Property Rights&lt;/em&gt;&lt;span style="font-family: 'Times New Roman', serif; font-size: 12pt;"&gt;, Application Number 202441081242., Date of Filing 24/10/2024 Publication date (U/S 11a) 01/11/2024&lt;/span&gt;&lt;/p&gt;</t>
  </si>
  <si>
    <t>22-Feb-26 05:19 PM</t>
  </si>
  <si>
    <t>22-Feb-26 05:44 PM</t>
  </si>
  <si>
    <t>Ashish Gupta</t>
  </si>
  <si>
    <t>ashishgupta05@hotmail.com</t>
  </si>
  <si>
    <t>05-Oct-1974</t>
  </si>
  <si>
    <t>Anil Kumar Gupta</t>
  </si>
  <si>
    <t>F-701, Vivek Vihar, Sector 82, Noida 201304, UP</t>
  </si>
  <si>
    <t>Kendriya Vidyalaya</t>
  </si>
  <si>
    <t>CBSE board located at IDPL Rishikesh, Uttarakhand</t>
  </si>
  <si>
    <t>Mathematics, Science, English, Hindi, Social Science</t>
  </si>
  <si>
    <t>Army Public School</t>
  </si>
  <si>
    <t>CBSE board located at Hempur, Uttarakhand</t>
  </si>
  <si>
    <t>Physics, Chemistry, Mathematics, English, Comp. Science</t>
  </si>
  <si>
    <t>Lucknow University</t>
  </si>
  <si>
    <t>Government Collage of Architecture, Lucknow, UP</t>
  </si>
  <si>
    <t>Centre for Environmental Planning and Technology, Ahmedabad, Gujarat</t>
  </si>
  <si>
    <t>Planning - Housing (Land &amp; Real Estate Planning &amp;Management, Urban Infrastructure Planning,Housing Market &amp; Finance, Urban Management,Housing Technology, Housing Design &amp; Layout)</t>
  </si>
  <si>
    <t>PG Diploma in Planning</t>
  </si>
  <si>
    <t>Housing</t>
  </si>
  <si>
    <t>RICS School of Built Environment, Amity University</t>
  </si>
  <si>
    <t>&lt;p&gt;1) 2 best papers within sub theames at ICSBE 2025 organised by RICS SBE&lt;/p&gt;
&lt;p&gt;2) Merit certificate within theme at &lt;span style="font-family: Arial, sans-serif; font-size: 12pt;"&gt;International Conference on Public Policy 2024, AIPP, Amity University Noida&lt;/span&gt;&amp;nbsp;&lt;/p&gt;
&lt;p&gt;3) Conference Best Paper at&amp;nbsp;&lt;span style="font-family: Arial, sans-serif; font-size: 12pt;"&gt;International Conference in Construction, Real Estate, Infrastructure, and Project Management (ICCRIP), NICMAR Pune (27.08.2022)&lt;/span&gt;&lt;/p&gt;
&lt;p&gt;&lt;span style="font-family: Arial, sans-serif; font-size: 12pt;"&gt;4) RICS Excellence Award (2019)&lt;/span&gt;&lt;/p&gt;</t>
  </si>
  <si>
    <t>STATA</t>
  </si>
  <si>
    <t>22-Feb-26 05:57 PM</t>
  </si>
  <si>
    <t>Madhukar Ganpat Andhale</t>
  </si>
  <si>
    <t>mandhale@gmail.com</t>
  </si>
  <si>
    <t>13-Jun-1986</t>
  </si>
  <si>
    <t>GANPAT</t>
  </si>
  <si>
    <t>FLAT NO. 203, JASMINE B2, CHARM MEADOWS, ASANGAON EAST TAL-SHAHAPUR, DIST-THANE-421601</t>
  </si>
  <si>
    <t>WAJE SCHOOL</t>
  </si>
  <si>
    <t>SINNAR , MAHARASTRA</t>
  </si>
  <si>
    <t>SINNAR COLLEGE SINNAR</t>
  </si>
  <si>
    <t>SINNAR, MAHARASTRA</t>
  </si>
  <si>
    <t xml:space="preserve">SCIENCE,MATHEMATICS </t>
  </si>
  <si>
    <t>PUNE UNIVERSITY PUNE</t>
  </si>
  <si>
    <t>BYTCO COLLEGE NASHIK ROAD, MAHARASTRA</t>
  </si>
  <si>
    <t xml:space="preserve">MATHEMATICS </t>
  </si>
  <si>
    <t>DEPARTMENT OF PUNE UNIVERSITY PUNE, MAHARASTRA</t>
  </si>
  <si>
    <t>PUNE UNIVERSITY</t>
  </si>
  <si>
    <t xml:space="preserve">MOZE COLLEGE </t>
  </si>
  <si>
    <t>SANDIP UNIVERSITY NASHIK</t>
  </si>
  <si>
    <t>&lt;p&gt;DIPLOMA IN CIVIL ENGINEERING AND MSCIT&lt;/p&gt;</t>
  </si>
  <si>
    <t>MS OFFICE ETC.</t>
  </si>
  <si>
    <t>22-Feb-26 06:17 PM</t>
  </si>
  <si>
    <t>Dharmendra Kumar</t>
  </si>
  <si>
    <t>ipsdksingh@gmail.com</t>
  </si>
  <si>
    <t>02-Dec-1992</t>
  </si>
  <si>
    <t>Krishna Kumar</t>
  </si>
  <si>
    <t>C102 SAIRAM RESIDENCY ADAJAN PALANPORE SURAT 395009</t>
  </si>
  <si>
    <t>Saraswati Shishu Mandir Sr Sec School</t>
  </si>
  <si>
    <t>Gorakhpur</t>
  </si>
  <si>
    <t>Private CBSE</t>
  </si>
  <si>
    <t>Phagwara Punjab</t>
  </si>
  <si>
    <t>DELHI</t>
  </si>
  <si>
    <t>Urban Planning and Development</t>
  </si>
  <si>
    <t>MSc Environmental Science</t>
  </si>
  <si>
    <t>M.Tech Research Transportation Engineering and Planning</t>
  </si>
  <si>
    <t>SVNIT</t>
  </si>
  <si>
    <t>&lt;table class="MsoNormalTable" style="margin-left: 13.75pt; border-collapse: collapse; mso-table-layout-alt: fixed; border: none; mso-border-alt: solid black .5pt; mso-yfti-tbllook: 1184; mso-padding-alt: 0in 0in 0in 0in; mso-border-insideh: .5pt solid bla</t>
  </si>
  <si>
    <t>&lt;p&gt;I have successfully delivered Building Railway and Metro Project&lt;/p&gt;</t>
  </si>
  <si>
    <t>Auto Cad QGIS MS Office</t>
  </si>
  <si>
    <t>22-Feb-26 06:49 PM</t>
  </si>
  <si>
    <t>22-Feb-26 06:50 PM</t>
  </si>
  <si>
    <t>22-Feb-26 06:51 PM</t>
  </si>
  <si>
    <t>Kirti Tarachand Samrit</t>
  </si>
  <si>
    <t>samrit.kirti@gmail.com</t>
  </si>
  <si>
    <t>20-Dec-1979</t>
  </si>
  <si>
    <t>DR. DILIP KASHIWAR</t>
  </si>
  <si>
    <t>C401,Spring Meadows Society, Survey No. 4, Off Mum-Bangalore Bypass
Mumbai Pune Bypass Rd
Ambegaon BK</t>
  </si>
  <si>
    <t>CITY HIGH SCHOOL</t>
  </si>
  <si>
    <t>AMRAVATI BOARD,ACHALPUR,MAHARASHTRA</t>
  </si>
  <si>
    <t>SCIENCE,MATH,ENGLISH</t>
  </si>
  <si>
    <t>D B SCIENCE COLLEGE</t>
  </si>
  <si>
    <t>NAGPUR BOARD, GONDIA, MAHARASHTRA</t>
  </si>
  <si>
    <t>PHYSICS,CHEMISTRY,MATHS</t>
  </si>
  <si>
    <t>NAGPUR</t>
  </si>
  <si>
    <t>D B SCIENCE COLLEGE,GONDIA,MAHARASHTRA</t>
  </si>
  <si>
    <t>MATHS,PHYSICS</t>
  </si>
  <si>
    <t>G.H.RAISONI COLLEGE, NAGPUR, MAHARASHTRA</t>
  </si>
  <si>
    <t>COMPUTER APPLICATIONS</t>
  </si>
  <si>
    <t>MASTER OF COMPUTER APPLICATION</t>
  </si>
  <si>
    <t>SAVITRIBAI PHULE PUNE UNIVERSITY</t>
  </si>
  <si>
    <t>ASMA COLLEGE,PUNE,MAHARASHTRA</t>
  </si>
  <si>
    <t>BUSINESS ANALYTICS</t>
  </si>
  <si>
    <t>COMPUTER MANAGEMENT</t>
  </si>
  <si>
    <t>SHRI KRISHNA UNIVERSITY</t>
  </si>
  <si>
    <t>&lt;p&gt;DIPLOMA IN SOFTWARE TESTING&lt;/p&gt;
&lt;p&gt;NPTEL CERTIFICATIONS IN RESEARCH METHODOLOGY, DISCRETE MATHS AND SOFTWARE ENGINEERING&lt;/p&gt;</t>
  </si>
  <si>
    <t>&lt;p&gt;&amp;nbsp;&lt;/p&gt;
&lt;p class="MsoListParagraph" style="margin-left: 90.0pt; line-height: 13.6pt; mso-line-height-rule: exactly; mso-list: l0 level1 lfo1; tab-stops: 109.1pt;"&gt;&lt;!-- [if !supportLists]--&gt;&lt;span lang="EN-US" style="font-size: 12.0pt; font-family: Symbol; mso-fareast-font-family: Symbol; mso-bidi-font-family: Symbol;"&gt;&lt;span style="mso-list: Ignore;"&gt;&amp;middot;&lt;span style="font: 7.0pt 'Times New Roman';"&gt;&amp;nbsp;&amp;nbsp;&amp;nbsp;&amp;nbsp;&amp;nbsp;&amp;nbsp;&amp;nbsp;&amp;nbsp; &lt;/span&gt;&lt;/span&gt;&lt;/span&gt;&lt;!--[endif]--&gt;&lt;span lang="EN-US" style="font-size: 12.0pt; mso-fareast-font-family: SimSun; mso-fareast-theme-font: minor-fareast;"&gt;Participated in SPPU syllabus design of Enterprise Resource Planning and Organizational Behaviour Subject for 2024 Pattern. (MCA &amp;ndash;II Year)&lt;/span&gt;&lt;/p&gt;
&lt;p class="MsoListParagraph" style="margin-left: 90.0pt; line-height: 13.6pt; mso-line-height-rule: exactly; mso-list: l0 level1 lfo1; tab-stops: 109.1pt;"&gt;&lt;!-- [if !supportLists]--&gt;&lt;span lang="EN-US" style="font-size: 12.0pt; font-family: Symbol; mso-fareast-font-family: Symbol; mso-bidi-font-family: Symbol;"&gt;&lt;span style="mso-list: Ignore;"&gt;&amp;middot;&lt;span style="font: 7.0pt 'Times New Roman';"&gt;&amp;nbsp;&amp;nbsp;&amp;nbsp;&amp;nbsp;&amp;nbsp;&amp;nbsp;&amp;nbsp;&amp;nbsp; &lt;/span&gt;&lt;/span&gt;&lt;/span&gt;&lt;!--[endif]--&gt;&lt;span lang="EN-US" style="font-size: 12.0pt; mso-fareast-font-family: SimSun; mso-fareast-theme-font: minor-fareast;"&gt;Designing of the MCA curriculum (2024 Pattern) conducted in Online Mode from 13 June 2024 to 17 June 2024.&lt;/span&gt;&lt;/p&gt;
&lt;p class="MsoListParagraph" style="margin-left: 90.0pt; line-height: 13.6pt; mso-line-height-rule: exactly; mso-list: l0 level1 lfo1; tab-stops: 109.1pt;"&gt;&lt;!-- [if !supportLists]--&gt;&lt;span lang="EN-US" style="font-size: 12.0pt; font-family: Symbol; mso-fareast-font-family: Symbol; mso-bidi-font-family: Symbol;"&gt;&lt;span style="mso-list: Ignore;"&gt;&amp;middot;&lt;span style="font: 7.0pt 'Times New Roman';"&gt;&amp;nbsp;&amp;nbsp;&amp;nbsp;&amp;nbsp;&amp;nbsp;&amp;nbsp;&amp;nbsp;&amp;nbsp; &lt;/span&gt;&lt;/span&gt;&lt;/span&gt;&lt;!--[endif]--&gt;&lt;span lang="EN-US" style="font-size: 12.0pt; mso-fareast-font-family: SimSun; mso-fareast-theme-font: minor-fareast;"&gt;Flying Squad Member at Savitribai Phule Pune University, Pune.&lt;/span&gt;&lt;/p&gt;
&lt;p class="MsoListParagraph" style="margin-left: 90.0pt; line-height: 13.6pt; mso-line-height-rule: exactly; mso-list: l0 level1 lfo1; tab-stops: 109.1pt;"&gt;&lt;!-- [if !supportLists]--&gt;&lt;span lang="EN-US" style="font-size: 12.0pt; font-family: Symbol; mso-fareast-font-family: Symbol; mso-bidi-font-family: Symbol;"&gt;&lt;span style="mso-list: Ignore;"&gt;&amp;middot;&lt;span style="font: 7.0pt 'Times New Roman';"&gt;&amp;nbsp;&amp;nbsp;&amp;nbsp;&amp;nbsp;&amp;nbsp;&amp;nbsp;&amp;nbsp;&amp;nbsp; &lt;/span&gt;&lt;/span&gt;&lt;/span&gt;&lt;!--[endif]--&gt;&lt;span lang="EN-US" style="font-size: 12.0pt; mso-fareast-font-family: SimSun; mso-fareast-theme-font: minor-fareast;"&gt;External Examiner at different Institutes of Savitribai Phule Pune University, Pune.&lt;/span&gt;&lt;/p&gt;
&lt;p class="MsoListParagraph" style="margin-left: 90.0pt; line-height: 13.6pt; mso-line-height-rule: exactly; mso-list: l0 level1 lfo1; tab-stops: 109.1pt;"&gt;&lt;!-- [if !supportLists]--&gt;&lt;span lang="EN-US" style="font-size: 12.0pt; font-family: Symbol; mso-fareast-font-family: Symbol; mso-bidi-font-family: Symbol;"&gt;&lt;span style="mso-list: Ignore;"&gt;&amp;middot;&lt;span style="font: 7.0pt 'Times New Roman';"&gt;&amp;nbsp;&amp;nbsp;&amp;nbsp;&amp;nbsp;&amp;nbsp;&amp;nbsp;&amp;nbsp;&amp;nbsp; &lt;/span&gt;&lt;/span&gt;&lt;/span&gt;&lt;!--[endif]--&gt;&lt;span lang="EN-US" style="font-size: 12.0pt; mso-fareast-font-family: SimSun; mso-fareast-theme-font: minor-fareast;"&gt;Chairman, Paper-setter and Examiner in CAP, Savitribai Phule Pune University.&lt;/span&gt;&lt;/p&gt;
&lt;p class="MsoListParagraph" style="margin-left: 90.0pt; line-height: 13.6pt; mso-line-height-rule: exactly; mso-list: l0 level1 lfo1; tab-stops: 109.1pt;"&gt;&lt;!-- [if !supportLists]--&gt;&lt;span lang="EN-US" style="font-size: 12.0pt; font-family: Symbol; mso-fareast-font-family: Symbol; mso-bidi-font-family: Symbol;"&gt;&lt;span style="mso-list: Ignore;"&gt;&amp;middot;&lt;span style="font: 7.0pt 'Times New Roman';"&gt;&amp;nbsp;&amp;nbsp;&amp;nbsp;&amp;nbsp;&amp;nbsp;&amp;nbsp;&amp;nbsp;&amp;nbsp; &lt;/span&gt;&lt;/span&gt;&lt;/span&gt;&lt;!--[endif]--&gt;&lt;span lang="EN-US" style="font-size: 12.0pt; mso-fareast-font-family: SimSun; mso-fareast-theme-font: minor-fareast;"&gt;Completed B.A. Addl. in English Literature from R. T. M. University, Nagpur.&lt;/span&gt;&lt;/p&gt;
&lt;p class="MsoListParagraph" style="margin-left: 90.0pt; line-height: 13.6pt; mso-line-height-rule: exactly; mso-list: l0 level1 lfo1; tab-stops: 109.1pt;"&gt;&lt;!-- [if !supportLists]--&gt;&lt;span lang="EN-US" style="font-size: 12.0pt; font-family: Symbol; mso-fareast-font-family: Symbol; mso-bidi-font-family: Symbol;"&gt;&lt;span style="mso-list: Ignore;"&gt;&amp;middot;&lt;span style="font: 7.0pt 'Times New Roman';"&gt;&amp;nbsp;&amp;nbsp;&amp;nbsp;&amp;nbsp;&amp;nbsp;&amp;nbsp;&amp;nbsp;&amp;nbsp; &lt;/span&gt;&lt;/span&gt;&lt;/span&gt;&lt;!--[endif]--&gt;&lt;span lang="EN-US" style="font-size: 12.0pt; mso-fareast-font-family: SimSun; mso-fareast-theme-font: minor-fareast;"&gt;Completed Diploma in Software Testing from Seed InfoTech Pvt. Ltd. Pune&lt;/span&gt;&lt;/p&gt;
&lt;p class="MsoListParagraph" style="margin-left: 70.0pt; text-indent: 0cm; line-height: 115%; tab-stops: 109.1pt;"&gt;&lt;span lang="EN-US" style="font-size: 12.0pt; line-height: 115%; mso-fareast-font-family: SimSun; mso-fareast-theme-font: minor-fareast;"&gt;&amp;nbsp;&lt;/span&gt;&lt;/p&gt;
&lt;p&gt;&amp;nbsp;&lt;/p&gt;
&lt;p&gt;&amp;nbsp;&lt;/p&gt;</t>
  </si>
  <si>
    <t>SCIENCE,MATH,ENGLISH,MS OFFICE</t>
  </si>
  <si>
    <t>22-Feb-26 06:59 PM</t>
  </si>
  <si>
    <t>Abhishek Kumar</t>
  </si>
  <si>
    <t>abhk311@gmail.com</t>
  </si>
  <si>
    <t>19-Jan-1994</t>
  </si>
  <si>
    <t>Shiv Mani</t>
  </si>
  <si>
    <t>Savalepur, Nai Bazar, Bhadohi UP-221409</t>
  </si>
  <si>
    <t>Bal Vidya Niketan HSS NB SRN Bhadohi</t>
  </si>
  <si>
    <t>Hindi, English,Mathematics, Science</t>
  </si>
  <si>
    <t>SIBSNIC SRN Bhadohi</t>
  </si>
  <si>
    <t>Hindi, English,Mathematics, Physics</t>
  </si>
  <si>
    <t>Indian Institute of Technology, BHU Varanasi</t>
  </si>
  <si>
    <t>Indian Institute of Technology, Guwahati</t>
  </si>
  <si>
    <t>&lt;p&gt;Received Prime Minister Research Fellowship (PMRF) from Feb-21 to July-23.&lt;/p&gt;
&lt;p&gt;GATE 2016: Secured AIR 2232 among 0.12M candidates appearing for the test.&lt;/p&gt;
&lt;p&gt;JEE 2012: Secured AIR 8800 among 1.5M candidates appearing for the test.&lt;/p&gt;
&lt;p&gt;ACI and ASCE student membership&lt;/p&gt;</t>
  </si>
  <si>
    <t>Sap 2000, Etabs, Stad pro, Abaquas,AutoCAD,  MS Office, MS Project ,Revit</t>
  </si>
  <si>
    <t>22-Feb-26 07:19 PM</t>
  </si>
  <si>
    <t>Vinod Shrikant Kusurkar</t>
  </si>
  <si>
    <t>vkusurkar@gmail.com</t>
  </si>
  <si>
    <t>27-Apr-1971</t>
  </si>
  <si>
    <t>Shrikant</t>
  </si>
  <si>
    <t>A 507, Hari Vishwa, Behind Hotel Express Inn, Patahrdi Phata, Nashik</t>
  </si>
  <si>
    <t>Saraswati Mandi, Mahim, Mumbai</t>
  </si>
  <si>
    <t>Mumbai Board</t>
  </si>
  <si>
    <t>Maths, Scirnce</t>
  </si>
  <si>
    <t>D G Ruparel College Matunga, Mumbai</t>
  </si>
  <si>
    <t>SGGS Govt College of Engineering, Nanded, Maharashtra</t>
  </si>
  <si>
    <t>BE Production</t>
  </si>
  <si>
    <t>Production</t>
  </si>
  <si>
    <t>MGM Institute of Management Studies, Navi Mumbai</t>
  </si>
  <si>
    <t>Systems</t>
  </si>
  <si>
    <t>MMS Systems</t>
  </si>
  <si>
    <t>Ajeenkya D Y Patil Pune</t>
  </si>
  <si>
    <t>&lt;p&gt;ISO 9001, ISO 14001, ISO 45001&lt;/p&gt;</t>
  </si>
  <si>
    <t>&lt;p&gt;17th in Meri List of Mumbai University in 10th Std&lt;/p&gt;</t>
  </si>
  <si>
    <t>MS Office, MS Project, TRADOS</t>
  </si>
  <si>
    <t>22-Feb-26 07:23 PM</t>
  </si>
  <si>
    <t>Surendranathan K K</t>
  </si>
  <si>
    <t>kk06071957@gmail.com</t>
  </si>
  <si>
    <t>06-Jul-1957</t>
  </si>
  <si>
    <t>English, Hindi, Malayalam , Tamil, Gujarati, Marathi</t>
  </si>
  <si>
    <t>K. Krishnan Unni Menon (Late)</t>
  </si>
  <si>
    <t>H. No. E-108/4, R.No. 9, IInd Floor, BGN Market, Munirka Village, New Delhi - 110 067.</t>
  </si>
  <si>
    <t>The Parli High School, Parli, Palakkad, Kerala.</t>
  </si>
  <si>
    <t>Board of Secondary Education, Kerala</t>
  </si>
  <si>
    <t xml:space="preserve">Social Studies, General Science </t>
  </si>
  <si>
    <t>University of Kerala, Trivandrum</t>
  </si>
  <si>
    <t xml:space="preserve">Commerce, Accountancy  </t>
  </si>
  <si>
    <t>CAIIB - I (Certified Associate of Indian Institute of Bankers)</t>
  </si>
  <si>
    <t xml:space="preserve"> Indian Institute of Bankers, Mumbai (now IIBF)</t>
  </si>
  <si>
    <t>Banking, Accountancy</t>
  </si>
  <si>
    <t>B.Com.</t>
  </si>
  <si>
    <t>University of Kerala, Trivandrum.</t>
  </si>
  <si>
    <t>Cost Accounting</t>
  </si>
  <si>
    <t>Madras Christian College - M/s. Besant Raj Consultants (P) Ltd., Chennai</t>
  </si>
  <si>
    <t>&lt;p class="MsoNormal" style="margin-bottom: 0cm; line-height: normal; background: white;"&gt;&lt;strong&gt;&lt;u&gt;&lt;span lang="EN-US" style="font-size: 9.5pt; font-family: 'Arial',sans-serif; mso-fareast-font-family: 'Times New Roman'; color: black; mso-ansi-language: E</t>
  </si>
  <si>
    <t>&lt;p class="MsoNormal" style="margin-bottom: 0cm; line-height: normal; background: white;"&gt;&lt;strong&gt;&lt;u&gt;&lt;span lang="EN-US" style="font-size: 9.5pt; font-family: Arial, sans-serif;"&gt;IIMT University, &amp;lsquo;O&amp;rsquo; Pocket, Ganga Nagar, Meerut &amp;ndash; 250 001, U.P.&lt;/span&gt;&lt;/u&gt;&lt;/strong&gt;&lt;/p&gt;
&lt;p class="MsoNormal" style="margin-bottom: 0cm; line-height: normal; background: white;"&gt;&lt;strong&gt;&lt;u&gt;&lt;span lang="EN-US" style="font-size: 9.5pt; font-family: Arial, sans-serif;"&gt;Director &amp;ndash; HR, reporting to Registrar/PVC/VC &amp;ndash; 26.08.2022 to 17.02.2023 &amp;ndash; Contractual appointment&lt;/span&gt;&lt;/u&gt;&lt;/strong&gt;&lt;/p&gt;
&lt;p class="MsoNormal" style="margin-bottom: 0cm; text-align: justify; line-height: normal; background: white;"&gt;&lt;strong&gt;&lt;u&gt;&lt;span lang="EN-US" style="font-size: 9.5pt; font-family: Arial, sans-serif;"&gt;Achievements&lt;/span&gt;&lt;/u&gt;&lt;/strong&gt;&lt;strong&gt;&lt;span lang="EN-US" style="font-size: 9.5pt; font-family: Arial, sans-serif;"&gt;&amp;nbsp;: *&lt;/span&gt;&lt;/strong&gt;&lt;span lang="EN-US" style="font-size: 9.5pt; font-family: Arial, sans-serif;"&gt;Selected one Pro Vice Chancellor, the post of which was lying vacant since past one year *Drafted new Staff Retention Policy *Introduced the concept of Exit Interview *Introduced system of inviting suggestion from employees *Introduced Service Book for staff *Prepared and submitted 23 sets of documents with regard to NAAC Accreditation process.&lt;/span&gt;&lt;/p&gt;
&lt;p class="MsoNormal" style="margin-bottom: 0cm; line-height: normal; background: white;"&gt;&lt;strong&gt;&lt;u&gt;&lt;span lang="EN-US" style="font-size: 9.5pt; font-family: Arial, sans-serif;"&gt;TRIFED (M/o Tribal Affairs, Govt. of India), HO, New Delhi &amp;ndash; 110016 / 110020.&lt;/span&gt;&lt;/u&gt;&lt;/strong&gt;&lt;/p&gt;
&lt;p class="MsoNormal" style="margin-bottom: 8.0pt; text-align: justify; line-height: 11.75pt; background: white;"&gt;&lt;strong&gt;&lt;u&gt;&lt;span lang="EN-US" style="font-size: 9.5pt; font-family: Arial, sans-serif;"&gt;Senior Consultant (Level 13) &amp;amp; Financial Advisor - 04.03.2020 to 12.10.2021,&lt;/span&gt;&lt;/u&gt;&lt;/strong&gt;&lt;/p&gt;
&lt;p class="MsoNormal" style="margin-bottom: 8.0pt; text-align: justify; line-height: 11.75pt; background: white;"&gt;&lt;strong&gt;&lt;u&gt;&lt;span lang="EN-US" style="font-size: 9.5pt; font-family: Arial, sans-serif;"&gt;ACHIEVEMENTS:&lt;/span&gt;&lt;/u&gt;&lt;/strong&gt;&lt;span lang="EN-US" style="font-size: 9.5pt; font-family: Arial, sans-serif;"&gt;&amp;nbsp;* Set up SPV under Section 8 of Companies Act, 2013 *Prepared &amp;nbsp;Plan &amp;amp; Guidelines and &amp;nbsp;Budget outlay for VPCs and Trifood Parks *&amp;nbsp;MoU signed with M/s. Vanvasi Kalyan Kendra, M.P./C.G. on 03.01.2021 for setting up of Trifood Parks at Badwani, Betul, Jhabua, Khandwa and Khargaon &amp;nbsp;*MoU signed with SFAC, DRI, NSIC&amp;nbsp; and IIT, Delhi *Organised Webinar launch of Trifood Parks on 20.08.2020 &amp;amp; Pakur Honey Project on 02.10.2020 by Hon&amp;rsquo;ble Union Minister, MOTA in the presence of Hon&amp;rsquo;ble MoS and Secretary *Simplified Annexure XII of H &amp;amp; IG post-completion Training Report format to HO * Supervised and completed the tagging and coding of materials at Pusa godown. &lt;/span&gt;&lt;/p&gt;
&lt;p class="MsoNormal" style="margin-bottom: 12.0pt; line-height: normal; background: white;"&gt;&lt;strong&gt;&lt;u&gt;&lt;span lang="EN-US" style="font-size: 9.5pt; font-family: Arial, sans-serif;"&gt;THE BIJAPUR DISTRICT CENTRAL CO-OPERATIVE BANK LTD., HO, K.C.Nagar,Solapur Road, Bijapur - 586 103, Karnataka&lt;/span&gt;&lt;/u&gt;&lt;/strong&gt;&lt;/p&gt;
&lt;p class="MsoNormal" style="margin-bottom: 0cm; line-height: normal; background: white;"&gt;&lt;strong&gt;&lt;u&gt;&lt;span lang="EN-US" style="font-size: 9.5pt; font-family: Arial, sans-serif;"&gt;General Manager - 16th Sept.2011 - 9th Jan.2012, &amp;amp; 14th Sept.2015 to 24th Jan.2017&lt;/span&gt;&lt;/u&gt;&lt;/strong&gt;&lt;/p&gt;
&lt;p class="MsoNormal" style="margin-bottom: 0cm; line-height: normal; background: white;"&gt;&lt;strong&gt;&lt;u&gt;&lt;span lang="EN-US" style="font-size: 9.5pt; font-family: Arial, sans-serif;"&gt;CEO (in-charge) - 10th Jan.2012 - 14th Sept.2015&lt;/span&gt;&lt;/u&gt;&lt;/strong&gt;&lt;/p&gt;
&lt;p class="MsoNormal" style="margin-bottom: 0cm; line-height: normal; background: white;"&gt;&lt;span lang="EN-US" style="font-size: 9.5pt; font-family: Arial, sans-serif;"&gt;&lt;strong&gt;&lt;u&gt;ACHIEVEMENTS:&lt;/u&gt;&lt;/strong&gt;&amp;nbsp;a) Received 'Second Best Bank Award&amp;rdquo; for 2010-11 in&amp;nbsp;Karnataka&amp;nbsp;from Karnataka State Co-operative Apex Bank, Bangalore b) Received 'Second Best Bank Award&amp;rdquo; for 2011-12 in&amp;nbsp;Karnataka&amp;nbsp;from Karnataka State Co-operative Apex Bank, Bangalore c) Received 'Second Best Bank Award&amp;rdquo; for 2014-15 in Karnataka&amp;nbsp;from Karnataka State Co-operative Apex Bank, Bangalore&amp;nbsp; d) Received &amp;nbsp;'Third Best Bank&amp;rdquo; Award for 2012-13 in&amp;nbsp;Karnataka&amp;nbsp;from Karnataka State Co-operative Apex Bank, Bangalore e) Received 'Third Best Bank&amp;rdquo; Award for 2013-14 in&amp;nbsp;Karnataka&amp;nbsp;from Karnataka State Co-operative Apex Bank, Bangalore. f) Received&amp;nbsp;State Level Ist Prize for Highest Number of JLGs Credit Linked under&amp;nbsp;SHG-Bank Linkage Program for 2012-13 from NABARD,&amp;nbsp;Bangalore g) Received&amp;nbsp;State Level Ist Prize for Highest Number of JLGs Credit Linked under&amp;nbsp;SHG-Bank Linkage Program for 2013-14 from NABARD,&amp;nbsp; Bangalore h) Received&amp;nbsp;State Level Ist Prize for Highest Number of JLGs Credit Linked under&amp;nbsp;SHG-Bank Linkage Program for 2014-15 from NABARD,&amp;nbsp;Bangalore i) Received&amp;nbsp;State Level Ist Prize for Highest Number of JLGs Credit Linked under&amp;nbsp;SHG-Bank Linkage Program for 2015-16 from NABARD,&amp;nbsp;Bangalore j) BANCO Award 2015 under DCC Bank Category received for Bijapur DCC Bank from Avies Publications, Kolhapur, Maharashtra&amp;nbsp; k) Total deposits &amp;amp; advances of Rs.1,011 Cr., as on 15.09.2011 increased to Rs. 2,867 Crores, as on 24.01.2017 l) MoU signed with NABARD for Computerisation of the Bank under&amp;nbsp;CBS, all 33 branches have been migrated and integrated with HO, Set up L1 Help desk, Set up 21-seater Computer Lab to train the staff, Set up State level L2 Helpdesk of Karnataka for NABARD-TCS CBS&amp;nbsp;Project, Set up bank&amp;rsquo;s first ATM got installed at HO and Issuance of first batch of Debit Card with the assistance of&amp;nbsp; NABARD &amp;nbsp;m) Set up Financial Literacy Centre, PACS Development Cell,&amp;nbsp;SHG/JLG Cell including SHPI and PODF Scheme with NABARD assistance n)&amp;nbsp;Set up Vigilance Cell o) Drafted new Policies for Investment, Loan, HR, Recovery, Risk&amp;nbsp; Management, Clean Note, KYC, Anti-money Laundering and SHG p)&amp;nbsp; Bank&amp;rsquo;s Foundation Day celebrated for the first time in the&amp;nbsp;95-year old Bank q) Instituted Awards for Best Performance &amp;nbsp;Branches, Staff and PACS &amp;amp; other Societies for the first time in the history of 95-year old bank&amp;nbsp; r)&amp;nbsp;Set up 5 new fully computerised branches s) Taken possession of a new&amp;nbsp;site under lease for 99 years to start &amp;nbsp;APMC, Bijapur Branch t) Drawn&amp;nbsp;up Action Plan to occupy all the branches in Bank's own buildings by&amp;nbsp;2019 &amp;nbsp;u) &amp;nbsp;Deputed 200 staff for various training programs v) Safe Deposit&amp;nbsp;Locker facility increased from one branch to 19 branches w) Wiped off pending entries in&amp;nbsp;Suspense A/c from 1985 to 1998 x) Introduced Staff &amp;nbsp;ID Card y)&amp;nbsp;Introduced CISA and Concurrent Audit z) Set up Training Cell for&amp;nbsp; Bank/PACS staff aa) Mobilised deposit of Rs.4.17 Crores from Food&amp;nbsp;Department, Govt. of Karnataka for the first time in the history of &amp;nbsp;the bank ab) Organised CASA Campaign for the first time and opened&amp;nbsp;3000+ new SB and Current A/cs ac) Declared &amp;nbsp;Highest ever profit of Rs.10.87&amp;nbsp;Crores&amp;nbsp; as on 31-3-2015 for the first time in the&amp;nbsp;history of the bank. ad) Conducted Election to the Board of Directors of the bank very peacefully during Nov.2013 ae) Basavana Bagewadi, Muddhebihal and HO Branches shifted to newly constructed own buildings.&amp;nbsp;&lt;/span&gt;&lt;/p&gt;
&lt;p class="MsoNormal" style="margin-bottom: 0cm; line-height: normal; background: white;"&gt;&lt;strong&gt;&lt;u&gt;&lt;span lang="EN-US" style="font-size: 9.5pt; font-family: Arial, sans-serif;"&gt;NSIC - National Small Industries Corporation Ltd. (A Govt. of India Enterprise - Mini Ratna PSU&amp;nbsp; under M/o MSME), Cochin-682 031 &amp;amp; Mumbai&amp;nbsp; 400 009.&lt;/span&gt;&lt;/u&gt;&lt;/strong&gt;&lt;strong&gt;&lt;u&gt;&lt;span lang="EN-US" style="font-size: 9.5pt; font-family: Arial, sans-serif;"&gt;Deputy General Manager - 7th April, 2008 to 24th Feb.2010 (Contractual&amp;nbsp;appointment in the IDA Pay Scale of Rs.29,100-54,500 - (Rs.6.50 lacs&amp;nbsp;p.a.), Reporting to Zonal General Manager&lt;/span&gt;&lt;/u&gt;&lt;/strong&gt;&lt;/p&gt;
&lt;p class="MsoNormal" style="margin-bottom: 0cm; line-height: normal; background: white;"&gt;&lt;span lang="EN-US" style="font-size: 9.5pt; font-family: Arial, sans-serif;"&gt; &lt;strong&gt;&lt;u&gt;ACHIEVEMENTS:&lt;/u&gt;&lt;/strong&gt;&amp;nbsp;a) Opened two new offices at Palakkad &amp;amp; Trichur in &amp;nbsp;Kerala during 2008 and one&amp;nbsp;in Thane, Mumbai in 2009. b) Started distribution of Aluminium and&amp;nbsp;Steel for the first time in Kerala c) Target exceeded for Loan overdue collection in Kerala d) Re-started distribution of&amp;nbsp;aluminium in Mumbai e) Mumbai&amp;nbsp;became No.1 branch in Infomediary Services Membership on all-India&amp;nbsp;basis in 6 months. f) Annual target for Credit Rating has been&amp;nbsp;achieved in 9 months g) Set up one NSIC Technical Training Centre under Franchisee Model in Kollam, Kerala.&lt;br /&gt;&lt;br /&gt;&lt;strong&gt;&lt;u&gt;INSTITUTE OF BUSINESS STUDIES &amp;amp; RESEARCH, (Management College) Navi Mumbai - 400 614. 1) Associate Professor (Banking &amp;amp; Finance) &amp;amp; Joint Director (Placements &amp;amp; Recruitments)&amp;nbsp; - 12th Nov. 2007 to 29th March, 2008, &lt;/u&gt;&lt;/strong&gt;&amp;nbsp;- Resigned due to selection in NSIC .&lt;/span&gt;&lt;strong&gt;&lt;span lang="EN-US" style="font-size: 9.5pt; font-family: Arial, sans-serif;"&gt;2)&lt;/span&gt;&lt;/strong&gt;&lt;span lang="EN-US" style="font-size: 9.5pt; font-family: Arial, sans-serif;"&gt;&amp;nbsp;&lt;strong&gt;&lt;u&gt;Professor -&amp;nbsp;5th&amp;nbsp;March, 2010 - 15th Sept. 2011.&lt;/u&gt;&lt;/strong&gt;&amp;nbsp;(Rejoined on completion of contract&amp;nbsp; at NSIC).&amp;nbsp;&amp;nbsp; &lt;strong&gt;&lt;u&gt;Reporting to Director/Executive Director&lt;/u&gt;&lt;/strong&gt;&amp;nbsp;&amp;nbsp;&lt;/span&gt;&lt;/p&gt;
&lt;p class="MsoNormal" style="margin-bottom: 12.0pt; line-height: normal; background: white;"&gt;&lt;span lang="EN-US" style="font-size: 9.5pt; font-family: Arial, sans-serif;"&gt; &lt;strong&gt;&lt;u&gt;ACHIEVEMENT:&lt;/u&gt;&lt;/strong&gt;&amp;nbsp;a) Initiated tie-up with a UK based Management College for Academic collaboration b) Initiated tie-up with ICICI Bank for conducting their Training Programmes on Insurance.&lt;br /&gt;&lt;br /&gt;&lt;strong&gt;&lt;u&gt;R.R.SEN &amp;amp; BROS. (P) LTD., Mumbai-400 001 (FFMC - Foreign Exchange Dealers approved by RBI)&lt;/u&gt;&lt;/strong&gt;&lt;/span&gt;&lt;/p&gt;
&lt;p class="MsoNormal" style="margin-bottom: 12.0pt; line-height: normal; background: white;"&gt;&lt;strong&gt;&lt;u&gt;&lt;span style="font-size: 9.5pt; font-family: Arial, sans-serif;"&gt;Regional Manager - 18th June,2007 to 6th Oct.2007, Reporting to General Manager/ED/Chairman.&lt;/span&gt;&lt;/u&gt;&lt;/strong&gt;&lt;/p&gt;
&lt;p class="MsoNormal" style="margin-bottom: 12.0pt; line-height: normal; background: white;"&gt;&lt;span lang="EN-US" style="font-size: 9.5pt; font-family: Arial, sans-serif;"&gt;&lt;strong&gt;&lt;u&gt;ACHIEVEMENTS:&lt;/u&gt;&lt;/strong&gt;&amp;nbsp;a) Got Empanelment from Corporation Bank on pan-India&amp;nbsp;basis b) Introduced new agreement for franchisee appointment and MIS.&lt;br /&gt;&lt;br /&gt;&lt;strong&gt;&lt;u&gt;INDIAN BANK, HO., Chennai - 600 001.&lt;br /&gt;Officer-on-Special Duty (Chief Manager/SM IV) - 25th September, 2006 to&amp;nbsp;10th May, 2007 - Contractual appointment on Consolidated Pay,&amp;nbsp;Reporting to AGM/GM (MCC)&amp;nbsp;&lt;/u&gt;&lt;/strong&gt;&lt;br /&gt;&lt;br /&gt;&lt;/span&gt;&lt;strong&gt;&lt;u&gt;&lt;span lang="EN-US" style="font-size: 9.5pt; font-family: Arial, sans-serif;"&gt;ACHIEVEMENTS:&lt;/span&gt;&lt;/u&gt;&lt;/strong&gt;&lt;span lang="EN-US" style="font-size: 9.5pt; font-family: Arial, sans-serif;"&gt;&amp;nbsp;a) Rejuvenated the Marketing Department and actively&amp;nbsp;promoted Bank's IPO b) Bulk deposits mobilised from TN Police Housing Corporation Ltd., M S Swaminathan Research Foundation and Education Department (TN Govt.) under Sarva Siksha Abhiyaan &amp;nbsp;c) Prepared a dossier on comparison of Corporation Bank and Oriental Bank of Commerce.&lt;br /&gt;&lt;/span&gt;&lt;strong&gt;&lt;u&gt;&lt;span lang="EN-US" style="font-size: 9.5pt; font-family: Arial, sans-serif;"&gt;THE ERNAKULAM DISTRICT CO-OPERATIVE BANK LTD., Cochin - 682 030, Kerala&amp;nbsp;&lt;/span&gt;&lt;/u&gt;&lt;/strong&gt;&lt;/p&gt;
&lt;p class="MsoNormal" style="margin-bottom: 0cm; line-height: normal; background: white;"&gt;&lt;strong&gt;&lt;u&gt;&lt;span lang="EN-US" style="font-size: 9.5pt; font-family: Arial, sans-serif;"&gt;General Manager - ICDP - 9th Oct.2002 to 10th June 2006 &amp;ndash; Contractual&amp;nbsp;Appointment, Reporting to President/General Manager, EDCB/ RCS,&amp;nbsp;Kerala/NCDC, Trivandrum&lt;br /&gt;&lt;/span&gt;&lt;/u&gt;&lt;/strong&gt;&lt;span lang="EN-US" style="font-size: 9.5pt; font-family: Arial, sans-serif;"&gt;&lt;br /&gt;&lt;strong&gt;&lt;u&gt;ACHIEVEMENTS:&lt;/u&gt;&lt;/strong&gt;&amp;nbsp;a) Targets exceeded in all 3 years b)&amp;nbsp; Letters of Appreciation&amp;nbsp;received from Secretary (Co-operation), Govt. of Kerala and&amp;nbsp;Director (ICDP), NCDC, New Delhi for excellent performance&amp;nbsp; c)&amp;nbsp; Computerisation and establishment of ATMs in Co-operative Banks&amp;nbsp;d) Assisted in setting up 'Boat Banking' in Ernakulam DCB e) Assisted&amp;nbsp;in setting up of a Training Centre.&lt;br /&gt;&lt;br /&gt;&lt;strong&gt;&lt;u&gt;THE RATNAKAR BANK LTD., Ahmedabad - 380 004 - Branch Manager (MM II) - 19th March, 1997 to 5th Nov. 1997, Reporting to AGM/GM/Chairman&lt;br /&gt;&lt;/u&gt;&lt;/strong&gt;&lt;/span&gt;&lt;strong&gt;&lt;u&gt;&lt;span lang="EN-US" style="font-size: 9.5pt; font-family: Arial, sans-serif;"&gt;ACHIEVEMENTS&lt;/span&gt;&lt;/u&gt;&lt;/strong&gt;&lt;span lang="EN-US" style="font-size: 9.5pt; font-family: Arial, sans-serif;"&gt;&amp;nbsp;:*Start-up operations of a fully Computerised new branch right from&amp;nbsp;scratch.&lt;/span&gt;&lt;/p&gt;
&lt;p class="MsoNormal" style="margin-bottom: 0cm; line-height: normal; background: white;"&gt;&lt;span lang="EN-US" style="font-size: 9.5pt; font-family: Arial, sans-serif;"&gt;&lt;strong&gt;&lt;u&gt;NUCLEUS SECURITIES LTD., Ahmedabad - 380 009 (Full-fledged Money Changer approved by RBI) - Branch Manager - 14th March 1996 to 31st Dec.1996, Reporting to Sr.Vice President&lt;br /&gt;&lt;/u&gt;&lt;/strong&gt;&lt;br /&gt;&lt;strong&gt;&lt;u&gt;ACHIEVEMENTS:&lt;/u&gt;&lt;/strong&gt;&amp;nbsp;a) Licence from RBI got renewed for 3 years instead of&amp;nbsp;normal period of one year for Ahmedabad Branch b) Licence for Baroda&amp;nbsp;Branch got renewed for one year though it was non-operational c)&amp;nbsp;Introduction of new MIS.&lt;br /&gt;&lt;br /&gt;&lt;strong&gt;&lt;u&gt;N) THE NAVNIRMAN CO-OPERATIVE BANK LTD., Ahmedabad-380 004.(Urban&amp;nbsp;Co-operative&amp;nbsp; Bank) - General Manager - 14th Oct.1994 to 9th March&amp;nbsp;1996, Reporting to Chairman, Managing Director/ Board of Directors&lt;/u&gt;&lt;/strong&gt;&lt;/span&gt;&lt;/p&gt;
&lt;p class="MsoNormal" style="margin-bottom: 12.0pt; line-height: normal; background: white;"&gt;&lt;span lang="EN-US" style="font-size: 9.5pt; font-family: Arial, sans-serif;"&gt;&lt;strong&gt;&lt;u&gt;ACHIEVEMENTS:&lt;/u&gt;&lt;/strong&gt;&amp;nbsp;(a) Procured Banking Licence under Banking Regulation Act, 1949 from RBI&amp;nbsp;for the (until then) unlicenced Bank, functioning for the past 24&amp;nbsp;years (b) Became the youngest General Manager in Banking&amp;nbsp;Sector, particularly Co-operative Banking, at the age of 37 (c) Introduced National Clearing Facility, Foreign Exchange,&amp;nbsp;Letter of Credit, Guarantees and Training for Staff (d) Streamlined&amp;nbsp;Investments Portfolio e) Taken possession of land from Income-Tax Department&amp;nbsp;under auction for shifting &amp;nbsp;Head&amp;nbsp;Office.&lt;br /&gt;&lt;br /&gt;&lt;strong&gt;&lt;u&gt;ATIRA (Ahmedabad Textile Industries Research Association), (R&amp;amp;D Organisation under M/o Textiles, Govt. of India), Ahmedabad - 380 015.&lt;br /&gt;Head-Administration/Accounts &amp;amp; Stores (Pay&amp;nbsp;Scale Rs.3,000- 4.500/- under 4th CPC), 1st June 1994 to 12th&amp;nbsp;Oct.1994, Reporting to Director, No. of staff overseen - 250.&lt;br /&gt;&lt;/u&gt;&lt;/strong&gt;&lt;br /&gt;&lt;/span&gt;&lt;strong&gt;&lt;u&gt;&lt;span lang="EN-US" style="font-size: 9.5pt; font-family: Arial, sans-serif;"&gt;ACHIEVEMENTS: &lt;/span&gt;&lt;/u&gt;&lt;/strong&gt;&lt;span lang="EN-US" style="font-size: 9.5pt; font-family: Arial, sans-serif;"&gt;a) Set up Executive Placement function&amp;nbsp; b) Computerised&amp;nbsp;Payroll and Establishments&lt;/span&gt;&lt;/p&gt;
&lt;p class="MsoNormal" style="margin-bottom: 12.0pt; line-height: normal; background: white;"&gt;&lt;strong&gt;&lt;u&gt;&lt;span lang="EN-US" style="font-size: 9.5pt; font-family: Arial, sans-serif;"&gt;THE GREATER BOMBAY CO-OPERATIVE BANK LTD., Mumbai &amp;ndash; 400 002/400 050.&lt;br /&gt;Branch Manager - 1st Feb.1993 to 11th May 1994, Reporting to General&amp;nbsp;Manager, No. of staff overseen-16 &amp;ndash; Joined as Manager at Head&amp;nbsp;Office, Bhuleshwar on 01-02-1993 and transferred as Branch Manager&amp;nbsp;of new branch at Bandra (W) from 22-06-1993 to 11-05-1994.&lt;br /&gt;&lt;/span&gt;&lt;/u&gt;&lt;/strong&gt;&lt;span lang="EN-US" style="font-size: 9.5pt; font-family: Arial, sans-serif;"&gt;&lt;br /&gt;&lt;/span&gt;&lt;strong&gt;&lt;u&gt;&lt;span lang="EN-US" style="font-size: 9.5pt; font-family: Arial, sans-serif;"&gt;ACHIEVEMENTS :&lt;/span&gt;&lt;/u&gt;&lt;/strong&gt;&lt;span lang="EN-US" style="font-size: 9.5pt; font-family: Arial, sans-serif;"&gt;&amp;nbsp;Start-up operations of a new fully computerized branch at Bandra (W)&amp;nbsp;right from scratch *NRI A/c operations started in the Bank for the first time at Bandra (W) Branch.&lt;br /&gt;&lt;br /&gt;&lt;strong&gt;&lt;u&gt;PROJECT KNOWHOW FINANCE SERVICES (Pte) Ltd./RATAN S.MAMA &amp;amp; CO., Mumbai- 400 025 / 400 020. (Management Consultants &amp;amp; CA Firm)&lt;/u&gt;&lt;/strong&gt;&lt;/span&gt;&lt;/p&gt;
&lt;p class="MsoNormal" style="margin-bottom: 12.0pt; line-height: normal; background: white;"&gt;&lt;span lang="EN-US" style="font-size: 9.5pt; font-family: Arial, sans-serif;"&gt;&lt;strong&gt;&lt;u&gt;ACHIEVEMENTS:&lt;/u&gt;&lt;/strong&gt;&amp;nbsp;a) Turned around the Management Consultancy in a year&amp;nbsp;*Computerisation of Databank.&lt;/span&gt;&lt;/p&gt;
&lt;p class="MsoNormal" style="margin-bottom: 12.0pt; line-height: normal; background: white;"&gt;&lt;strong&gt;&lt;u&gt;&lt;span lang="EN-US" style="font-size: 9.5pt; font-family: Arial, sans-serif;"&gt;INTERNATIONAL MEDICAL DEVICES (P) LTD., Gurgaon-122 001, Haryana (100% EOU, Manufacturer of Intra-ocular lens) - Administration Manager &amp;ndash; 02-05-1990 to 31-08-1991 - Reporting to Executive Director, No. of staff managed &amp;ndash; 55&lt;/span&gt;&lt;/u&gt;&lt;/strong&gt;&lt;/p&gt;
&lt;p&gt;&lt;span lang="EN-US" style="font-size: 9.5pt; line-height: 115%; font-family: Arial, sans-serif;"&gt;&lt;strong&gt;&lt;u&gt;ACHIEVEMENTS:&lt;/u&gt;&lt;/strong&gt;&amp;nbsp;a) Set-up Time Clock, Weekly Production Planning and &amp;nbsp;Security Systems. b) Streamlined systems and procedures and introduced &amp;nbsp;new systems.&lt;br /&gt;&lt;!-- [if !supportLineBreakNewLine]--&gt;&lt;br /&gt;&lt;!--[endif]--&gt;&lt;/span&gt;&lt;/p&gt;</t>
  </si>
  <si>
    <t>22-Feb-26 07:39 PM</t>
  </si>
  <si>
    <t>Ashwini Amit  Lokhande</t>
  </si>
  <si>
    <t>lokhandeashwiniamit@gmail.com</t>
  </si>
  <si>
    <t>01-Feb-2001</t>
  </si>
  <si>
    <t>marathi,hindi,english</t>
  </si>
  <si>
    <t xml:space="preserve">Amit Sharad Lokhande </t>
  </si>
  <si>
    <t>Siddharth Nagar Aundh</t>
  </si>
  <si>
    <t xml:space="preserve">Dnyan Ganga International School , Thane </t>
  </si>
  <si>
    <t xml:space="preserve">ICSE , Thane </t>
  </si>
  <si>
    <t>Physics , Chemistry ,mathematics ,Biology ,English ,Hindi</t>
  </si>
  <si>
    <t xml:space="preserve">Hutchings High School &amp; Junior College , Pune </t>
  </si>
  <si>
    <t xml:space="preserve">ICSE , Pune </t>
  </si>
  <si>
    <t>Physics,Chemistry ,Biology,English</t>
  </si>
  <si>
    <t xml:space="preserve">St. Mira's College for Girls , Pune </t>
  </si>
  <si>
    <t xml:space="preserve">B.A Economics </t>
  </si>
  <si>
    <t xml:space="preserve">M.A Economics </t>
  </si>
  <si>
    <t xml:space="preserve">Gokhale Institute of Politics &amp; Economics </t>
  </si>
  <si>
    <t>&lt;p data-start="169" data-end="366"&gt;&lt;strong data-start="169" data-end="198"&gt;UGC-NET (Economics), 2025&lt;/strong&gt;&lt;br data-start="198" data-end="201" /&gt;Qualified National Eligibility Test demonstrating subject mastery in advanced microeconomics, macroeconomics</t>
  </si>
  <si>
    <t>&lt;p data-start="155" data-end="286"&gt;&lt;strong data-start="155" data-end="184"&gt;UGC-NET (Economics), 2025&lt;/strong&gt;&lt;br data-start="184" data-end="187" /&gt;Qualified National Eligibility Test, demonstrating national-level academic competence in Economics.&lt;/p&gt;
&lt;p data-start="288" data-end="410"&gt;&lt;strong data-start="288" data-end="316"&gt;MH-SET (Economics), 2025&lt;/strong&gt;&lt;br data-start="316" data-end="319" /&gt;Qualified State Eligibility Test, certifying eligibility for Assistant Professor positions.&lt;/p&gt;
&lt;p data-start="412" data-end="570"&gt;&lt;strong data-start="412" data-end="479"&gt;Cash Prize &amp;ndash; Subject Topper in Urban Economics (M.A. Economics)&lt;/strong&gt;&lt;br data-start="479" data-end="482" /&gt;Awarded for highest academic performance in Urban Economics during postgraduate studies.&lt;/p&gt;
&lt;p data-start="572" data-end="717"&gt;&lt;strong data-start="572" data-end="627"&gt;Academic Distinction &amp;ndash; B.A. Economics (CGPA 9.8/10)&lt;/strong&gt;&lt;br data-start="627" data-end="630" /&gt;Graduated with distinction, reflecting strong foundational and quantitative competence.&lt;/p&gt;
&lt;p data-start="719" data-end="897"&gt;&lt;strong data-start="719" data-end="801"&gt;Teaching &amp;amp; Research Contribution &amp;ndash; Gokhale Institute of Politics and Economics&lt;/strong&gt;&lt;br data-start="801" data-end="804" /&gt;Mentored 60+ students in econometrics and applied statistical modeling as Teaching Assistant.&lt;/p&gt;</t>
  </si>
  <si>
    <t>22-Feb-26 07:51 PM</t>
  </si>
  <si>
    <t>22-Feb-26 07:52 PM</t>
  </si>
  <si>
    <t>22-Feb-26 07:53 PM</t>
  </si>
  <si>
    <t>Tanaz Sadik Tamboli</t>
  </si>
  <si>
    <t>ttnz1904@gmail.com</t>
  </si>
  <si>
    <t>19-Apr-1998</t>
  </si>
  <si>
    <t>Sadik Tamboli</t>
  </si>
  <si>
    <t>Lane-12, Sasanenagar, Hadapsar, Pune-28</t>
  </si>
  <si>
    <t>Hill Green High School</t>
  </si>
  <si>
    <t>Abeda Inamdar Junior College</t>
  </si>
  <si>
    <t>Physics, Chemistry, Biology</t>
  </si>
  <si>
    <t>Savitribai Phule University</t>
  </si>
  <si>
    <t>Allana College of Architecture, Pune</t>
  </si>
  <si>
    <t>Design, Theory of Structure,Building Technology and Materials</t>
  </si>
  <si>
    <t>MIT ADT University</t>
  </si>
  <si>
    <t>MIT ADT University, School of Planning, Pune</t>
  </si>
  <si>
    <t>Autocad, Ms office, Sketchup,Photoshop, Arcgis,Qgis</t>
  </si>
  <si>
    <t>22-Feb-26 08:32 PM</t>
  </si>
  <si>
    <t>Nutan Kumar T R</t>
  </si>
  <si>
    <t>trnkumar@gmail.com</t>
  </si>
  <si>
    <t>15-May-1984</t>
  </si>
  <si>
    <t>Tirupati Reddy</t>
  </si>
  <si>
    <t>Flat 404, Maple block, Alliance Orchid Springs Apartment, Water Canal Road, Korattur, Chennai, TN, 600076</t>
  </si>
  <si>
    <t>Girvani Vidyalaya</t>
  </si>
  <si>
    <t>Maths, science, social,english,hindi</t>
  </si>
  <si>
    <t>Vignana Sudha Junior College</t>
  </si>
  <si>
    <t>Andhra University</t>
  </si>
  <si>
    <t>S R K R Engineering College, Bhimavaram, Andhra Pradesh</t>
  </si>
  <si>
    <t>Indian Institute of Technology Madras</t>
  </si>
  <si>
    <t>IIT Madras, Chennai, Tamil Nadu</t>
  </si>
  <si>
    <t>&lt;p&gt;Primavera Training by Plan Academy&lt;/p&gt;
&lt;p&gt;L&amp;amp;T IPM trianing in "Managing Financial Performance of EPC Projects" in 2020&lt;/p&gt;</t>
  </si>
  <si>
    <t>MS Office,MS Project,Primavera,AutoCAD</t>
  </si>
  <si>
    <t>22-Feb-26 10:33 PM</t>
  </si>
  <si>
    <t>Bhagyashri Anil Lanjewar</t>
  </si>
  <si>
    <t>bhagyashrilanjewar12@gmail.com</t>
  </si>
  <si>
    <t>12-Mar-1995</t>
  </si>
  <si>
    <t>Anil Lanjewar</t>
  </si>
  <si>
    <t>Saiprasanna Apartment, Sneh Nagar, Nagpur-440015</t>
  </si>
  <si>
    <t>Rishabh</t>
  </si>
  <si>
    <t>R.J.Lohiya, Soundad</t>
  </si>
  <si>
    <t>Science,Mathematics,English,Hindi,Marathi</t>
  </si>
  <si>
    <t>Parth Junior College Sadak Arjuni</t>
  </si>
  <si>
    <t xml:space="preserve">  Mathematics,Physics,Chemistry,Biology,English,Social Science</t>
  </si>
  <si>
    <t>Rashtrasant Tukadoji Maharaj Nagpur University</t>
  </si>
  <si>
    <t>. H. Raisoni Academy of Engineering and Technology, Nagpur</t>
  </si>
  <si>
    <t>Tulsiramji Gaikwad-Patil College of Engineering and Technology, Nagpur</t>
  </si>
  <si>
    <t>Sustainable Construction Materials</t>
  </si>
  <si>
    <t>&lt;p data-pm-slice="1 1 []"&gt;1. Granted Indian Patent (No. 579878) &amp;ndash; &amp;ldquo;An Alkali Activated Sustainable Concrete and Method of Preparation Thereof&amp;rdquo; (03 February 2026).&lt;/p&gt;
&lt;p&gt;2. Granted Indian Patent (No. 470442) &amp;ndash; &amp;ldquo;Composition for M30 Grade Alkali Activated Concrete Prepared Using Agro-Industrial Wastes&amp;rdquo; (20 November 2023).&lt;/p&gt;
&lt;p&gt;3. Granted Indian Patent (No. 425597) &amp;ndash; &amp;ldquo;A Composition of Sustainable Bricks and Method of Preparation Thereof&amp;rdquo; (17 March 2023).&lt;/p&gt;
&lt;p&gt;4. Participated in three funded R&amp;amp;D projects on sustainable construction materials and alkali-activated composites, sponsored by the Ministry of Coal, Ministry of Housing &amp;amp; Urban Affairs (GoI), and industry partner Truform Techno Products Ltd.&lt;/p&gt;</t>
  </si>
  <si>
    <t>22-Feb-26 10:55 PM</t>
  </si>
  <si>
    <t>22-Feb-26 10:56 PM</t>
  </si>
  <si>
    <t>22-Feb-26 11:00 PM</t>
  </si>
  <si>
    <t>Sushrut Sanjiv Vaidya</t>
  </si>
  <si>
    <t>sushrut.vaidya@outlook.com</t>
  </si>
  <si>
    <t>20-Sep-1982</t>
  </si>
  <si>
    <t>Hindi, English, Marathi,Bengali</t>
  </si>
  <si>
    <t>Sanjiv Damodar Vaidya</t>
  </si>
  <si>
    <t>29 Kathleen Drive, Apt 6C, Willimantic, Connecticut 06226, United States of America.</t>
  </si>
  <si>
    <t>Kendriya Vidyalaya IIM Calcutta</t>
  </si>
  <si>
    <t>Central Board of Secondary Education (CBSE), Kolkata, West Bengal</t>
  </si>
  <si>
    <t>Sardar Patel College of Engineering, Mumbai, Maharashtra</t>
  </si>
  <si>
    <t>Applied Mathematics-I,Applied Sciences-I,Engineering Mechanics,Basic Electrical &amp; Electronics Engineering,Computer Programming-I,Applied Mathematics-II,Applied Sciences-II,Communication Skills,Engineering Drawing,Computer Programming-II,Basic Workshop Pra</t>
  </si>
  <si>
    <t xml:space="preserve">Indian Institute of Technology Kharagpur </t>
  </si>
  <si>
    <t>Department of Ocean Engineering and Naval Architecture, IIT Kharagpur, Kharagpur, West Bengal</t>
  </si>
  <si>
    <t>Analysis of Ocean Structures,Ocean Hydrodynamics,Coastal Engineering,Mechanics of Floating Systems,Ocean Engineering Vehicles &amp; Systems,Seminar-I,Hydrodynamics Laboratory,Design Problems in Ocean Engineering,Research Methodology &amp; Data Analysis,Design &amp; C</t>
  </si>
  <si>
    <t>M.Tech. (Ocean Engineering and Naval Architecture)</t>
  </si>
  <si>
    <t>Ocean Engineering &amp; Naval Architecture</t>
  </si>
  <si>
    <t>Civil Engineering (Applied Mechanics)</t>
  </si>
  <si>
    <t>University of Connecticut, Storrs, USA</t>
  </si>
  <si>
    <t>&lt;p class="Default" style="margin: 0in 0in 0in 0.5in; font-size: 12pt; font-family: 'Times New Roman', serif; text-align: justify; text-indent: -0.25in; line-height: 18.4px;"&gt;1.&lt;strong&gt; Predoctoral Fellowship, &lt;/strong&gt;Department of Civil and Environmental Engineering, University of Connecticut. Fall 2012.&lt;/p&gt;
&lt;p class="Default" style="margin: 0in 0in 0in 0.5in; font-size: 12pt; font-family: 'Times New Roman', serif; text-align: justify; text-indent: -0.25in; line-height: 18.4px;"&gt;&lt;span style="font-family: Symbol;"&gt;&lt;strong&gt;2.&lt;/strong&gt; &lt;/span&gt;&lt;strong&gt;Fellowship for Advanced Graduate Students, &lt;/strong&gt;Department of Civil and Environmental Engineering, University of Connecticut. Summer 2012.&lt;/p&gt;</t>
  </si>
  <si>
    <t>Finite Element Analysis</t>
  </si>
  <si>
    <t>22-Feb-26 11:38 PM</t>
  </si>
  <si>
    <t>Ruban Christopher  A</t>
  </si>
  <si>
    <t>drchrispmp@gmail.com</t>
  </si>
  <si>
    <t>01-Jan-1987</t>
  </si>
  <si>
    <t>Arockia Dass</t>
  </si>
  <si>
    <t>Riyadh, Saudi Arabia</t>
  </si>
  <si>
    <t>Don Bosco Hr Sec School</t>
  </si>
  <si>
    <t>Tamil Nadu Stateboard</t>
  </si>
  <si>
    <t>St. Peters Hr Sec School</t>
  </si>
  <si>
    <t>Loyola College</t>
  </si>
  <si>
    <t>Chennai, Tamil Nadu</t>
  </si>
  <si>
    <t>University of Madras</t>
  </si>
  <si>
    <t>Hindustan Institute of Technology and Science</t>
  </si>
  <si>
    <t>&lt;p&gt;Refer CV&lt;/p&gt;</t>
  </si>
  <si>
    <t>&lt;p&gt;&lt;span style="caret-color: rgba(0, 0, 0, 0);"&gt;Refer CV&lt;/span&gt;&lt;/p&gt;</t>
  </si>
  <si>
    <t>22-Feb-26 11:59 PM</t>
  </si>
  <si>
    <t>23-Feb-26 12:01 AM</t>
  </si>
  <si>
    <t>Dr.amol  Subhash Neve</t>
  </si>
  <si>
    <t>amolneve@gmail.com</t>
  </si>
  <si>
    <t>17-May-1980</t>
  </si>
  <si>
    <t>Subhash Baburao Neve</t>
  </si>
  <si>
    <t>504 Swami Pushpa Building,Shelar Park ,Building No.6
Khadakpada Circle,Khadakpada,Kalyan(w)</t>
  </si>
  <si>
    <t>New English Highschool Akola</t>
  </si>
  <si>
    <t>Maharashtra State Board of Secondary and Higher Secondary Education Akola Maharashtra</t>
  </si>
  <si>
    <t xml:space="preserve">English Mathematics Science </t>
  </si>
  <si>
    <t>R.L.T Science College Akola</t>
  </si>
  <si>
    <t>Physics Chemistry Biology Mathematics English Sanskrit</t>
  </si>
  <si>
    <t>Amravati University</t>
  </si>
  <si>
    <t>Shri Sant Gajanan Maharaj College of Engineering Shegaon</t>
  </si>
  <si>
    <t>Chetana's R.K Institute of Management Studies and Research, Bandra,Mumbai</t>
  </si>
  <si>
    <t>Marketing Management Strategic Management Consumer Behaviour</t>
  </si>
  <si>
    <t xml:space="preserve">Advance Course in Management </t>
  </si>
  <si>
    <t>All India Management Association, New Delhi</t>
  </si>
  <si>
    <t xml:space="preserve">Digital Marketing </t>
  </si>
  <si>
    <t>General Management</t>
  </si>
  <si>
    <t xml:space="preserve">MIT World Peace University Pune </t>
  </si>
  <si>
    <t>&lt;p class="MsoNormal"&gt;&lt;strong&gt;&lt;span lang="EN-US" style="font-family: 'Tahoma',sans-serif;"&gt;IKS TDSL Workshop (Traditional Knowledge)&lt;/span&gt;&lt;span lang="EN-US"&gt; &lt;span style="mso-spacerun: yes;"&gt;&amp;nbsp;&lt;/span&gt;&lt;/span&gt;&lt;/strong&gt;&lt;span lang="EN-US" style="font-fami</t>
  </si>
  <si>
    <t>&lt;p class="MsoListBulletCxSpFirst" style="margin-left: 18.0pt; mso-add-space: auto; text-indent: -18.0pt; mso-list: l0 level1 lfo1; tab-stops: list 18.0pt;"&gt;&lt;!-- [if !supportLists]--&gt;&lt;span lang="EN-US" style="font-family: Symbol; mso-fareast-font-family: Symbol; mso-bidi-font-family: Symbol;"&gt;&lt;span style="mso-list: Ignore;"&gt;&amp;middot;&lt;span style="font: 7.0pt 'Times New Roman';"&gt;&amp;nbsp;&amp;nbsp;&amp;nbsp;&amp;nbsp;&amp;nbsp;&amp;nbsp;&amp;nbsp; &lt;/span&gt;&lt;/span&gt;&lt;/span&gt;&lt;!--[endif]--&gt;&lt;span lang="EN-US" style="font-family: 'Tahoma',sans-serif;"&gt;Circle of Excellence Star Performer for the year 2023 with Motherson Technology Ltd &lt;/span&gt;&lt;/p&gt;
&lt;p class="MsoListBulletCxSpMiddle" style="margin-left: 18.0pt; mso-add-space: auto; text-indent: -18.0pt; mso-list: l0 level1 lfo1; tab-stops: list 18.0pt;"&gt;&lt;!-- [if !supportLists]--&gt;&lt;span lang="EN-US" style="font-family: Symbol; mso-fareast-font-family: Symbol; mso-bidi-font-family: Symbol;"&gt;&lt;span style="mso-list: Ignore;"&gt;&amp;middot;&lt;span style="font: 7.0pt 'Times New Roman';"&gt;&amp;nbsp;&amp;nbsp;&amp;nbsp;&amp;nbsp;&amp;nbsp;&amp;nbsp;&amp;nbsp; &lt;/span&gt;&lt;/span&gt;&lt;/span&gt;&lt;!--[endif]--&gt;&lt;span lang="EN-US" style="font-family: 'Tahoma',sans-serif;"&gt;Oracle, AWS Cloud, UiPath RPA Sales Recognition award.&lt;/span&gt;&lt;/p&gt;
&lt;p class="MsoListBulletCxSpLast" style="margin-left: 18.0pt; mso-add-space: auto; text-indent: -18.0pt; mso-list: l0 level1 lfo1; tab-stops: list 18.0pt;"&gt;&lt;!-- [if !supportLists]--&gt;&lt;span lang="EN-US" style="font-family: Symbol; mso-fareast-font-family: Symbol; mso-bidi-font-family: Symbol;"&gt;&lt;span style="mso-list: Ignore;"&gt;&amp;middot;&lt;span style="font: 7.0pt 'Times New Roman';"&gt;&amp;nbsp;&amp;nbsp;&amp;nbsp;&amp;nbsp;&amp;nbsp;&amp;nbsp;&amp;nbsp; &lt;/span&gt;&lt;/span&gt;&lt;/span&gt;&lt;!--[endif]--&gt;&lt;span lang="EN-US" style="font-family: 'Tahoma',sans-serif;"&gt;Member, All India Management Association (AIMA) &amp;amp; CSI.&lt;/span&gt;&lt;/p&gt;</t>
  </si>
  <si>
    <t xml:space="preserve">AutoCAD Ms office </t>
  </si>
  <si>
    <t>23-Feb-26 12:55 AM</t>
  </si>
  <si>
    <t>23-Feb-26 12:56 AM</t>
  </si>
  <si>
    <t>Haritha Harshan</t>
  </si>
  <si>
    <t>harithaharshan4@gmail.com</t>
  </si>
  <si>
    <t>04-Jul-1997</t>
  </si>
  <si>
    <t>Malayalam, English</t>
  </si>
  <si>
    <t xml:space="preserve">K G Harshan </t>
  </si>
  <si>
    <t>Thiruvathira House, Kampilly Road, Muppathadam P O, Ernakulam, Kerala, 683110</t>
  </si>
  <si>
    <t>St Anns Public School, Eloor</t>
  </si>
  <si>
    <t>CBSE, Kerala</t>
  </si>
  <si>
    <t>English,Biology, Maths, Chemistry</t>
  </si>
  <si>
    <t>Mahatma Gandhi University, Kottayam</t>
  </si>
  <si>
    <t>St. Xavier's College for Women, Aluva</t>
  </si>
  <si>
    <t>English, Political Science</t>
  </si>
  <si>
    <t>BA English</t>
  </si>
  <si>
    <t xml:space="preserve">English, Histroy, Academic writing ,Research project </t>
  </si>
  <si>
    <t>Ugc net</t>
  </si>
  <si>
    <t>Cultural Studies</t>
  </si>
  <si>
    <t>BITS Pilani</t>
  </si>
  <si>
    <t>&lt;p&gt;TEFL&lt;/p&gt;</t>
  </si>
  <si>
    <t>&lt;p&gt;Public Speaker and podcast host who has interviewed dignitaries such as ISRO chairman and IAF Chief&lt;/p&gt;</t>
  </si>
  <si>
    <t>MS Word</t>
  </si>
  <si>
    <t>23-Feb-26 09:06 AM</t>
  </si>
  <si>
    <t>Vidyapati Jha</t>
  </si>
  <si>
    <t>vidyapati.jha1989@gmail.com</t>
  </si>
  <si>
    <t>01-Feb-1989</t>
  </si>
  <si>
    <t>Kamal Kumar Jha</t>
  </si>
  <si>
    <t>B-37, XU-3, Greater Noida, Uttar Pradesh</t>
  </si>
  <si>
    <t>MPT High School</t>
  </si>
  <si>
    <t>BSEB, Bihar</t>
  </si>
  <si>
    <t>00</t>
  </si>
  <si>
    <t>Marwari College</t>
  </si>
  <si>
    <t>BIEC Bihar</t>
  </si>
  <si>
    <t>Math,Physics</t>
  </si>
  <si>
    <t>Integrated MCA</t>
  </si>
  <si>
    <t>Tezpur (Central) University</t>
  </si>
  <si>
    <t>School of Engineering, Assam</t>
  </si>
  <si>
    <t>MTech in IT</t>
  </si>
  <si>
    <t>NIT Raipur</t>
  </si>
  <si>
    <t>&lt;p&gt;Qualified in UGC NET, GATE, and Different state eligibility test (SET) such as Andhra Pradesh SET, Chattisgarh SET, North East SLET, Gujarat SET, Himachal Pradesh SET, Karnatka SET&lt;/p&gt;</t>
  </si>
  <si>
    <t>MS Office, C, C++, Java</t>
  </si>
  <si>
    <t>23-Feb-26 10:23 AM</t>
  </si>
  <si>
    <t>Choden Tamang</t>
  </si>
  <si>
    <t>chodentamang212205@gmail.com</t>
  </si>
  <si>
    <t>21-Mar-2002</t>
  </si>
  <si>
    <t xml:space="preserve">Dinesh Kumar Tamang </t>
  </si>
  <si>
    <t>Shivshakti Lifespace
Mankamna road
near sunrise English medium School
Mahismari</t>
  </si>
  <si>
    <t>PALJOR NAMGYAL GIRLS SENIOR SECONDARY SCHOOL</t>
  </si>
  <si>
    <t>CBSE/SIKKIM</t>
  </si>
  <si>
    <t>ENGLISH,HINDI,MATHEMATICS,SCIENCE</t>
  </si>
  <si>
    <t>ENGLISH,MATHEMATICS,PHYSICS,CHEMISTRY,BIOLOGY</t>
  </si>
  <si>
    <t>NIT SIKKIM</t>
  </si>
  <si>
    <t>IIT GANDHINAGAR</t>
  </si>
  <si>
    <t>&lt;ol&gt;
&lt;li&gt;&amp;nbsp;NPTEL CERTIFICATION- STEEL STRUCTURAL DESIGN&lt;/li&gt;
&lt;li&gt;AUTOCAD COURSE- UDEMY&lt;/li&gt;
&lt;li&gt;Data Analytics using AI- IIT KANPUR&amp;nbsp;&lt;/li&gt;
&lt;/ol&gt;
&lt;p&gt;&amp;nbsp;&lt;/p&gt;</t>
  </si>
  <si>
    <t>&lt;ol&gt;
&lt;li&gt;Represented Northeast India at &lt;strong data-start="157" data-end="173"&gt;UNICEF TALKS&lt;/strong&gt;, New Delhi. (&lt;a href="https://youtu.be/GYRs7Dks7-U?si=2jfinjdHhEsNZ2Tw"&gt;UNICEF TALK&lt;/a&gt;)&lt;/li&gt;
&lt;li&gt;Runner-Up at &lt;strong data-start="205" data-end="222"&gt;Concours 2019&lt;/strong&gt; held at &lt;strong data-start="231" data-end="272"&gt;Sikkim Manipal Institute of Technology&lt;/strong&gt;&lt;/li&gt;
&lt;li&gt;&lt;strong data-start="231" data-end="272"&gt;Winner &amp;ndash; National Entrepreneurship Challenge (NEC-2021) organized by &lt;strong data-start="348" data-end="389"&gt;&lt;span class="hover:entity-accent entity-underline inline cursor-pointer align-baseline"&gt;&lt;span class="whitespace-normal"&gt;IIT Bombay&lt;/span&gt;&lt;/span&gt;&lt;/strong&gt;&lt;/strong&gt;&lt;/li&gt;
&lt;li&gt;&lt;span class="hover:entity-accent entity-underline inline cursor-pointer align-baseline"&gt;&lt;span class="whitespace-normal"&gt;Presented Class XII Project at &lt;span class="hover:entity-accent entity-underline inline cursor-pointer align-baseline"&gt;&lt;span class="whitespace-normal"&gt;India International Science Festival&lt;/span&gt;&lt;/span&gt;, Lucknow&lt;br data-start="477" data-end="480" /&gt;(Awarded among Top 2 Projects)&lt;/span&gt;&lt;/span&gt;&lt;/li&gt;
&lt;li&gt;&lt;span class="hover:entity-accent entity-underline inline cursor-pointer align-baseline"&gt;&lt;span class="whitespace-normal"&gt;Presented Project at Ideate India, Kolkata&lt;/span&gt;&lt;/span&gt;&lt;/li&gt;
&lt;/ol&gt;</t>
  </si>
  <si>
    <t>AUTOCAD, MS-EXCEL, ABAQUS, STAAD-Pro, SAP2000, Geo-Studio, Autodesk 3D Max,MATLAB</t>
  </si>
  <si>
    <t>23-Feb-26 10:38 AM</t>
  </si>
  <si>
    <t>23-Feb-26 10:41 AM</t>
  </si>
  <si>
    <t>Minal Hanumant  Khopade</t>
  </si>
  <si>
    <t>khopade.minal@gmail.com</t>
  </si>
  <si>
    <t>21-04-1990</t>
  </si>
  <si>
    <t xml:space="preserve">Hanumant Khopade </t>
  </si>
  <si>
    <t>Survey No. 77/2C, Flat A03, Karan Bharati Society, Datta Nagar Road, Bharati Vidyapeeth, Katraj, Opposite to Subway</t>
  </si>
  <si>
    <t>NMV Girls High School</t>
  </si>
  <si>
    <t>Math's, Science</t>
  </si>
  <si>
    <t>NMV Girls Jr. College</t>
  </si>
  <si>
    <t xml:space="preserve">Dhole Patil College of Engineering </t>
  </si>
  <si>
    <t xml:space="preserve">Information Technology </t>
  </si>
  <si>
    <t xml:space="preserve">Bachelor of engineering </t>
  </si>
  <si>
    <t xml:space="preserve">Bharati Vidyapeeth </t>
  </si>
  <si>
    <t xml:space="preserve">IMED, Pune, maharashtra </t>
  </si>
  <si>
    <t xml:space="preserve">Human resource management </t>
  </si>
  <si>
    <t xml:space="preserve">Master of Business administration </t>
  </si>
  <si>
    <t xml:space="preserve">Human Resource management </t>
  </si>
  <si>
    <t xml:space="preserve">Sri Balaji University </t>
  </si>
  <si>
    <t>smart PLS</t>
  </si>
  <si>
    <t>23-Feb-26 11:17 AM</t>
  </si>
  <si>
    <t>Sucheta Agarwal</t>
  </si>
  <si>
    <t>sucheta.agar@gmail.com</t>
  </si>
  <si>
    <t>01-Feb-1986</t>
  </si>
  <si>
    <t>Vivek Agrawal</t>
  </si>
  <si>
    <t>Sucheta Agarwal, Associate Professor
Cabin No 3025, AbB-12, Institute of Business Management, GLA University, Mathura, India 281406</t>
  </si>
  <si>
    <t>St. Marks College, Jhansi</t>
  </si>
  <si>
    <t>ICSE,New Delh</t>
  </si>
  <si>
    <t>English, Science, Maths, Hindi,Histroy, Civics,Geography</t>
  </si>
  <si>
    <t>I.S.C., New Delhi</t>
  </si>
  <si>
    <t>English, Hindi, Mathematics,Physics,Chemistry,Psychology</t>
  </si>
  <si>
    <t>College of Science and Engineering, Jhansi</t>
  </si>
  <si>
    <t>Uttar Pradesh Technical University, Lucknow</t>
  </si>
  <si>
    <t>Jiwaji University, Gwalior</t>
  </si>
  <si>
    <t>Human Resource Development,Counselling, Labour Laws,Principles of Management,Managing change inorganization</t>
  </si>
  <si>
    <t>Human Resource Development</t>
  </si>
  <si>
    <t>UGC-NET</t>
  </si>
  <si>
    <t>Indian Institute of Technology (IIT), Roorkee</t>
  </si>
  <si>
    <t>&lt;ol style="margin-top: 0cm;" start="1" type="1"&gt;
&lt;li class="MsoNormal" style="margin-bottom: 6.0pt; text-align: justify; mso-list: l0 level1 lfo1; tab-stops: list 36.0pt;"&gt;
&lt;ol style="margin-top: 0cm;" start="1" type="1"&gt;
&lt;li class="MsoNormal" style="marg</t>
  </si>
  <si>
    <t>&lt;ul style="margin-top: 0cm;" type="disc"&gt;
&lt;ol style="margin-top: 0cm;" start="1" type="1"&gt;
&lt;li class="MsoNormal" style="margin-bottom: 0cm; text-align: justify; mso-list: l0 level2 lfo1; mso-layout-grid-align: none; text-autospace: none;"&gt;&lt;span lang="EN-US" style="font-size: 12.0pt; line-height: 115%; font-family: 'Times New Roman',serif;"&gt;Conducted and organized the International Conference on &amp;ldquo;&lt;em&gt;Sustainable Development and Business Practices: Building a Resilient Future&lt;/em&gt;&amp;rdquo; at GLA University, Mathura from October 31 to November 1, 2025, &lt;strong&gt;fully funded by the Indian Council of Social Science Research (₹2.5 Lakhs).&lt;/strong&gt;&lt;/span&gt;&lt;/li&gt;
&lt;li class="MsoNormal" style="margin-bottom: 0cm; text-align: justify; mso-list: l0 level2 lfo1; mso-layout-grid-align: none; text-autospace: none;"&gt;&lt;span lang="EN-US" style="font-size: 12.0pt; line-height: 115%; font-family: 'Times New Roman',serif;"&gt;Invited as a Resource Person for the Ph.D. Coursework on the topic &amp;ldquo;Identifying Research Gap and Formulation of Hypothesis and Objectives,&amp;rdquo; organized by the Department of Economics, K.B.P. College, Mumbai, Maharashtra, on 8th October 2025.&lt;/span&gt;&lt;/li&gt;
&lt;li class="MsoNormal" style="margin-bottom: 0cm; text-align: justify; mso-list: l0 level2 lfo1; mso-layout-grid-align: none; text-autospace: none;"&gt;&lt;span lang="EN-US" style="font-size: 12.0pt; line-height: 115%; font-family: 'Times New Roman',serif;"&gt;Invited as a Resource Person for the Ph.D. Coursework on the topic &amp;ldquo;Fundamentals of Research,&amp;rdquo; organized by the Department of Economics, K.B.P. College, Mumbai, Maharashtra, on 6th October 2025.&lt;/span&gt;&lt;/li&gt;
&lt;li class="MsoNormal" style="margin-bottom: 0cm; text-align: justify; mso-list: l0 level2 lfo1; mso-layout-grid-align: none; text-autospace: none;"&gt;&lt;span lang="EN-US" style="font-size: 12.0pt; line-height: 115%; font-family: 'Times New Roman',serif;"&gt;Designed and taught the course on "&lt;em&gt;Advance Entrepreneurship Theories and Practice&lt;/em&gt;" to FPM students at entrepreneurship development institute of India (EDII), Ahmedabad.&lt;/span&gt;&lt;/li&gt;
&lt;li class="MsoNormal" style="margin-bottom: 0cm; text-align: justify; mso-list: l0 level2 lfo1; mso-layout-grid-align: none; text-autospace: none;"&gt;&lt;span lang="EN-US" style="font-size: 12.0pt; line-height: 115%; font-family: 'Times New Roman',serif;"&gt;Invited as Resource Person for Five-days Faculty Development Program on &amp;ldquo;Advancing Research Excellence: From Academic Writing to Ethical Publishing&amp;rdquo; organized by Banarsidas Chandiwala Institute of Professional Studies (BCIPS), Dwarka, New Delhi, India from 22nd September 2025 to 26th September 2025 and deliver sessions on "Research Methodology&amp;rdquo;.&lt;/span&gt;&lt;/li&gt;
&lt;li class="MsoNormal" style="margin-bottom: 0cm; text-align: justify; mso-list: l0 level2 lfo1; mso-layout-grid-align: none; text-autospace: none;"&gt;&lt;a name="_Hlk198809390"&gt;&lt;/a&gt;&lt;span lang="EN-US" style="font-size: 12.0pt; line-height: 115%; font-family: 'Times New Roman',serif;"&gt;Conducted and organized a Ten-days&amp;rsquo; workshop as a Co-Course Director on &amp;ldquo;&lt;em&gt;Research Methodology Mastery; Crafting and Conducting High Quality Research&lt;/em&gt;" at GLA University, Mathura on 20-29&lt;sup&gt;th&lt;/sup&gt; December, 2024 fully &lt;strong&gt;&lt;u&gt;funded by NRC-Indian Council of Social Science Research (5.5 Lakhs).&lt;/u&gt;&lt;/strong&gt;&lt;/span&gt;&lt;/li&gt;
&lt;li class="MsoNormal" style="margin-bottom: 0cm; text-align: justify; mso-list: l0 level2 lfo1; mso-layout-grid-align: none; text-autospace: none;"&gt;&lt;span lang="EN-US" style="font-size: 12.0pt; line-height: 115%; font-family: 'Times New Roman',serif;"&gt;Successfully organized a two-day workshop as a Co-Convenor on &amp;ldquo;&lt;em&gt;Research Boot Camp: Hands on Quality Research in Social Science&lt;/em&gt;" at GLA University, Mathura on 18-19&lt;sup&gt;th&lt;/sup&gt; October 2024 fully &lt;strong&gt;&lt;u&gt;Sponsored by NRC-Indian Council of Social Science Research (1.5 Lakhs).&lt;/u&gt;&lt;/strong&gt;&lt;/span&gt;&lt;/li&gt;
&lt;li class="MsoNormal" style="margin-bottom: 0cm; text-align: justify; mso-list: l0 level2 lfo1; mso-layout-grid-align: none; text-autospace: none;"&gt;&lt;span lang="EN-US" style="font-size: 12.0pt; line-height: 115%; font-family: 'Times New Roman',serif;"&gt;Successfully organized a two-day workshop as a Co-Convenor on &amp;ldquo;&lt;em&gt;SDG 4 &amp;ndash; Quality Education: Inclusive and equitable education for lifelong learning under the aegis of NEP2020&lt;/em&gt;" at GLA University, Mathura on 16-17&lt;sup&gt;th&lt;/sup&gt; February 2024 fully &lt;strong&gt;&lt;u&gt;Sponsored by NRC-Indian Council of Social Science Research (1.5 Lakhs).&lt;/u&gt;&lt;/strong&gt;&lt;/span&gt;&lt;/li&gt;
&lt;li class="MsoNormal" style="margin-bottom: 0cm; text-align: justify; mso-list: l0 level2 lfo1; mso-layout-grid-align: none; text-autospace: none;"&gt;&lt;span lang="EN-US" style="font-size: 12.0pt; line-height: 115%; font-family: 'Times New Roman',serif;"&gt;Successfully organized a two-day workshop as a Convenor on &amp;ldquo;&lt;em&gt;Nurturing Excellence in Social Science Research: Empowering Human Capital for Sustainable Indian Growth&lt;/em&gt;" at GLA University, Mathura on 17-18th November, 2023 fully &lt;strong&gt;&lt;u&gt;Sponsored by NRC-Indian Council of Social Science Research (1.5 Lakhs).&lt;/u&gt;&lt;/strong&gt;&lt;/span&gt;&lt;/li&gt;
&lt;li class="MsoNormal" style="margin-bottom: 0cm; text-align: justify; mso-list: l0 level2 lfo1; mso-layout-grid-align: none; text-autospace: none;"&gt;&lt;span lang="EN-US" style="font-size: 12.0pt; line-height: 115%; font-family: 'Times New Roman',serif;"&gt;Invited as a resource person in Job oriented Value- added course (JOVAC)&amp;nbsp; held on the theme on &amp;ldquo;&lt;em&gt;Building the Competency Mapping&lt;/em&gt;&amp;rdquo; organized by Institute of Business Management, GLA University, Mathura, during February 20-26, 2024.&lt;/span&gt;&lt;/li&gt;
&lt;li class="MsoNormal" style="margin-bottom: 0cm; text-align: justify; mso-list: l0 level2 lfo1; mso-layout-grid-align: none; text-autospace: none;"&gt;&lt;span lang="EN-US" style="font-size: 12.0pt; line-height: 115%; font-family: 'Times New Roman',serif;"&gt;Trainer of FDP on &amp;ldquo;&lt;em&gt;Qualitative Research and Issues in Plagiarism (An Interdisciplinary Approach)&lt;/em&gt;&amp;rdquo;, One-Week Online National Faculty Development Program organized by Guru Angad Dev Teaching Learning Centre under the Pandit Madan Mohan Malaviya National Mission on Teachers and Teaching (PMMMNMTT) of Ministry of Education and Department of Business Economics, SGTB Khalsa College, University of Delhi held at 16-22&lt;sup&gt;nd&lt;/sup&gt; February, 2023.&lt;/span&gt;&lt;/li&gt;
&lt;li class="MsoNormal" style="margin-bottom: 0cm; text-align: justify; mso-list: l0 level2 lfo1; mso-layout-grid-align: none; text-autospace: none;"&gt;&lt;span lang="EN-US" style="font-size: 12.0pt; line-height: 115%; font-family: 'Times New Roman',serif;"&gt;Received the certificate of appreciation as being a speaker for the &amp;lsquo;Quality Research and Its Advantage&amp;rsquo; webinar held on November 28, 2020 by Quality Cognition Pvt. Ltd.&lt;a name="_Hlk155984289"&gt;&lt;/a&gt;&lt;/span&gt;&lt;/li&gt;
&lt;li class="MsoNormal" style="margin-bottom: 0cm; text-align: justify; mso-list: l0 level2 lfo1; mso-layout-grid-align: none; text-autospace: none;"&gt;&lt;span lang="EN-US" style="font-size: 12.0pt; line-height: 115%; font-family: 'Times New Roman',serif;"&gt;Invited as a Judge in the pitching session of the bootcamp &amp;ldquo; Innovation, Design and Entrepreneurship Bootcamp&amp;rdquo; held on 21&lt;sup&gt;st&lt;/sup&gt; February, 2024 at GLA University, Mathura in collaboration with Wadhwani Foundation.&lt;/span&gt;&lt;/li&gt;
&lt;li class="MsoNormal" style="margin-bottom: 0cm; text-align: justify; mso-list: l0 level2 lfo1; mso-layout-grid-align: none; text-autospace: none;"&gt;&lt;span lang="EN-US" style="font-size: 12.0pt; line-height: 115%; font-family: 'Times New Roman',serif;"&gt;Invited as a resource person in Developing Capacity and research network on advanced methods and technologies for excellence in business sustainability research held on the theme on &amp;ldquo;Case based Research&amp;rdquo; organized by Jindal Global Business School, Sonipat, Haryana during July 11-23, 2024.&lt;/span&gt;&lt;/li&gt;
&lt;li class="MsoNormal" style="margin-bottom: 0cm; text-align: justify; mso-list: l0 level2 lfo1; mso-layout-grid-align: none; text-autospace: none;"&gt;&lt;span lang="EN-US" style="font-size: 12.0pt; line-height: 115%; font-family: 'Times New Roman',serif;"&gt;Invited as Panelist in Global Partnership for Poverty &amp;amp; Entrepreneurship Webinar: Understanding the Unique Challenges Faced by Low-Income and Disadvantaged Female Entrepreneur organized by University of Notre Dame, United States at Thursday, May 26, 2022 (&lt;a href="https://gbsn.org/events/global-partnership-for-poverty-entrepreneurship-webinar-understanding-the-unique-challenges-faced-by-low-income-and-disadvantaged-female-entrepreneurs/"&gt;&lt;span style="mso-fareast-font-family: 'Times New Roman'; mso-fareast-theme-font: major-fareast; color: windowtext;"&gt;https://gbsn.org/events/global-partnership-for-poverty-entrepreneurship-webinar-understanding-the-unique-challenges-faced-by-low-income-and-disadvantaged-female-entrepreneurs/&lt;/span&gt;&lt;/a&gt;)&lt;/span&gt;&lt;/li&gt;
&lt;li class="MsoNormal" style="margin-bottom: 0cm; text-align: justify; mso-list: l0 level2 lfo1; mso-layout-grid-align: none; text-autospace: none;"&gt;&lt;span lang="EN-US" style="font-size: 12.0pt; line-height: 115%; font-family: 'Times New Roman',serif;"&gt;Received Best Paper Award for the paper titled as, &amp;ldquo;Modeling factors affecting students&amp;rsquo; entrepreneurial intentions: An integrated ISM MICMAC approach&amp;rdquo; in SBI Annual Conference 2021on Merging history and innovation through small business organized by Small Business Institute, USA on February 25-26, 2021.&lt;/span&gt;&lt;/li&gt;
&lt;li class="MsoNormal" style="margin-bottom: 0cm; text-align: justify; mso-list: l0 level2 lfo1; mso-layout-grid-align: none; text-autospace: none;"&gt;&lt;span lang="EN-US" style="font-size: 12.0pt; line-height: 115%; font-family: 'Times New Roman',serif;"&gt;Received Research Excellence Award 2020 by InSc (Institute of Scholars).&lt;/span&gt;&lt;/li&gt;
&lt;li class="MsoNormal" style="margin-bottom: 0cm; text-align: justify; mso-list: l0 level2 lfo1; mso-layout-grid-align: none; text-autospace: none;"&gt;&lt;span lang="EN-US" style="font-size: 12.0pt; line-height: 115%; font-family: 'Times New Roman',serif;"&gt;Invited as Resource Person in Women Entrepreneurship Development Programme, organized by DST, NIMAT/IEDC, GLA University, Mathura on February 18 to March 16, 2020.&lt;/span&gt;&lt;/li&gt;
&lt;li class="MsoNormal" style="margin-bottom: 0cm; text-align: justify; mso-list: l0 level2 lfo1; mso-layout-grid-align: none; text-autospace: none;"&gt;&lt;span lang="EN-US" style="font-size: 12.0pt; line-height: 115%; font-family: 'Times New Roman',serif;"&gt;Invited as Resource Person in California State University, San Barnardino, USA, during CSUSB Summer Global Program on 22 July-2 August, 2019&lt;/span&gt;&lt;/li&gt;
&lt;li class="MsoNormal" style="margin-bottom: 0cm; text-align: justify; mso-list: l0 level2 lfo1; mso-layout-grid-align: none; text-autospace: none;"&gt;&lt;span lang="EN-US" style="font-size: 12.0pt; line-height: 115%; font-family: 'Times New Roman',serif;"&gt;Received certificate for significant research contribution in the academic session 2018-19 at the GLA University, Mathura. &lt;/span&gt;&lt;/li&gt;
&lt;li class="MsoNormal" style="margin-bottom: 0cm; text-align: justify; mso-list: l0 level2 lfo1; mso-layout-grid-align: none; text-autospace: none;"&gt;&lt;span lang="EN-US" style="font-size: 12.0pt; line-height: 115%; font-family: 'Times New Roman',serif;"&gt;Received certificate for excellence in teaching in the academic session 2018-19 at the GLA University, Mathura. &lt;/span&gt;&lt;/li&gt;
&lt;li class="MsoNormal" style="margin-bottom: 0cm; text-align: justify; mso-list: l0 level2 lfo1; mso-layout-grid-align: none; text-autospace: none;"&gt;&lt;span lang="EN-US" style="font-size: 12.0pt; line-height: 115%; font-family: 'Times New Roman',serif;"&gt;Invited as Key Note Speaker in CSR Conclave Connecting Rural India organized by Institute of Business Management, GLA University in Academic Partnership with Standing Conference of Public Enterprises (SCOPE) on 11-12 January, 2019. Received Young Woman Management Researcher Award at the 16&lt;sup&gt;th&lt;/sup&gt; AIMS &amp;nbsp;(Association of Indian Management Scholars&lt;strong&gt;&lt;em&gt;) &lt;/em&gt;&lt;/strong&gt;International Conference on Management organized at SIMS, Pune held in 3-5, January, 2019. &lt;/span&gt;&lt;/li&gt;
&lt;li class="MsoNormal" style="margin-bottom: 0cm; text-align: justify; mso-list: l0 level2 lfo1; mso-layout-grid-align: none; text-autospace: none;"&gt;&lt;span lang="EN-US" style="font-size: 12.0pt; line-height: 115%; font-family: 'Times New Roman',serif;"&gt;Received Young Research Scholarship Award for the paper titled as, &amp;ldquo;&lt;/span&gt;&lt;em&gt;&lt;span style="font-size: 12.0pt; line-height: 115%; font-family: 'Times New Roman',serif; mso-ansi-language: EN-IN;"&gt;Managing organization effectiveness through E-Human Resource Management tool- E-learning : Indian cases A qualitative approach&amp;rdquo;, &lt;/span&gt;&lt;/em&gt;&lt;span lang="EN-US" style="font-size: 12.0pt; line-height: 115%; font-family: 'Times New Roman',serif;"&gt;in&lt;em&gt; &lt;/em&gt;&lt;/span&gt;&lt;span style="font-size: 12.0pt; line-height: 115%; font-family: 'Times New Roman',serif; mso-ansi-language: EN-IN;"&gt;28th International Conference on Social Science &amp;amp; Humanities (ICSSH), 26&lt;sup&gt;th&lt;/sup&gt;-27&lt;sup&gt;th&lt;/sup&gt; December, 2017, &lt;/span&gt;&lt;span style="font-size: 12.0pt; line-height: 115%; font-family: 'Times New Roman',serif;"&gt;&amp;nbsp;&lt;/span&gt;&lt;span style="font-size: 12.0pt; line-height: 115%; font-family: 'Times New Roman',serif; mso-ansi-language: EN-IN;"&gt;Asian Institute of Technology (AIT), Conference Center, Bangkok, Thailand&lt;/span&gt;&lt;/li&gt;
&lt;li class="MsoNormal" style="margin-bottom: 0cm; text-align: justify; mso-list: l0 level2 lfo1; mso-layout-grid-align: none; text-autospace: none;"&gt;&lt;span style="font-size: 12.0pt; line-height: 115%; font-family: 'Times New Roman',serif; mso-ansi-language: EN-IN;"&gt;Received &amp;ldquo;&lt;em&gt;Certificate of Outstanding Contribution in Reviewing&lt;/em&gt;&amp;rdquo; in 2018 from Technological Forecasting and Social Change (Elsevier)&lt;/span&gt;&lt;/li&gt;
&lt;/ol&gt;
&lt;/ul&gt;
&lt;p&gt;&amp;nbsp;&lt;/p&gt;
&lt;p class="MsoNormal"&gt;&amp;nbsp;&lt;/p&gt;</t>
  </si>
  <si>
    <t>23-Feb-26 11:25 AM</t>
  </si>
  <si>
    <t>Parvinder Kaur</t>
  </si>
  <si>
    <t>parvinderkaur1209@gmail.com</t>
  </si>
  <si>
    <t>12-Sep-1992</t>
  </si>
  <si>
    <t>english, Hindi</t>
  </si>
  <si>
    <t>Avtar Singh</t>
  </si>
  <si>
    <t>VPO- Pipaltha, Distt- Jind, Tehsil- Narwana (Haryana)</t>
  </si>
  <si>
    <t xml:space="preserve">SGTB Public School, Behar Sahib </t>
  </si>
  <si>
    <t>Patiala</t>
  </si>
  <si>
    <t>english, hindi. punjabi, science, social science,mathematics</t>
  </si>
  <si>
    <t xml:space="preserve">Three Years Diploma in Architectural Assistantship </t>
  </si>
  <si>
    <t xml:space="preserve">Thapar Polytechnic College, Patiala </t>
  </si>
  <si>
    <t>architecture design, history of architecture, building construction, working drawing</t>
  </si>
  <si>
    <t>architecture design, working drawing, building services</t>
  </si>
  <si>
    <t xml:space="preserve"> Central University of Rajasthan</t>
  </si>
  <si>
    <t xml:space="preserve"> Central University of Rajasthan, Kishangarh</t>
  </si>
  <si>
    <t>Sustainable architecture design, landscapng,waste water management</t>
  </si>
  <si>
    <t>Master of Sustainable Architecture</t>
  </si>
  <si>
    <t>&lt;p&gt;Two months training of Auto-CAD,Revit, 3Ds Max at CADD Centre, Chandigarh.&amp;nbsp;&lt;/p&gt;
&lt;p&gt;One-month training of Photoshop at CADD Centre, Patna (India).&lt;/p&gt;
&lt;p&gt;One-month training session on Writing/s in Architecture under the guidance of Architectural Jo</t>
  </si>
  <si>
    <t>&lt;p&gt;Silver Medal for standing 2nd in 3rd year of Diploma in Architecture Assistantship&amp;nbsp;&lt;/p&gt;
&lt;p&gt;Stood 3rd and awarded Bronze medal in overall Diploma in Architecture Assistantship&amp;nbsp;&lt;/p&gt;
&lt;p&gt;1ST Position in Main Design &amp;ndash; Corona&amp;rsquo;12&amp;nbsp;&lt;/p&gt;
&lt;p&gt;2nd Position in Main Design &amp;ndash; Corona&amp;rsquo;13&amp;nbsp;&lt;/p&gt;
&lt;p&gt;&amp;nbsp;Won 1st Prize in inception AAYAN event in 2013&amp;nbsp;&lt;/p&gt;</t>
  </si>
  <si>
    <t xml:space="preserve">Auto-CAD, Sketch up, Revit, Adobe Photoshop, Microsoft Office </t>
  </si>
  <si>
    <t>23-Feb-26 11:27 AM</t>
  </si>
  <si>
    <t>Alok Kumar Samanta</t>
  </si>
  <si>
    <t>aloksamant07@gmail.com</t>
  </si>
  <si>
    <t>07-Jun-1985</t>
  </si>
  <si>
    <t>Prafulla Kumar Samanta</t>
  </si>
  <si>
    <t>At Lalbahadurmarg
A/p-Hinjilicut, District- Ganjam, Odisha State Pin-761102</t>
  </si>
  <si>
    <t>Brundaban Vidyapeeth, Hinjilicut</t>
  </si>
  <si>
    <t>BSE Odisha</t>
  </si>
  <si>
    <t>Math, English</t>
  </si>
  <si>
    <t>Science College Hinjilicut</t>
  </si>
  <si>
    <t>CHSE Odisha</t>
  </si>
  <si>
    <t>Math, Physics</t>
  </si>
  <si>
    <t>Automobile Engineering</t>
  </si>
  <si>
    <t>SMIT Berhampur, Odisha</t>
  </si>
  <si>
    <t>Mechanics, Strength of Material</t>
  </si>
  <si>
    <t>SRTMU Nanded</t>
  </si>
  <si>
    <t>MCE Nilanga, Maharastra</t>
  </si>
  <si>
    <t>Machine DEsign, Quality Control</t>
  </si>
  <si>
    <t xml:space="preserve">BE </t>
  </si>
  <si>
    <t>BPUT Rourkela</t>
  </si>
  <si>
    <t>VITAM Berhampur Odisha</t>
  </si>
  <si>
    <t>Machine Design</t>
  </si>
  <si>
    <t>M Tech</t>
  </si>
  <si>
    <t>Indian Statistical Institute</t>
  </si>
  <si>
    <t>ISI Delhi</t>
  </si>
  <si>
    <t>Lean Six Sigma Green Belt</t>
  </si>
  <si>
    <t>Operations Management</t>
  </si>
  <si>
    <t>NIT Calicut</t>
  </si>
  <si>
    <t>&lt;p&gt;&amp;nbsp;&lt;/p&gt;
&lt;p class="MsoListParagraph" style="margin-left: 35.45pt; text-align: justify; text-indent: -14.15pt; mso-list: l0 level1 lfo1; tab-stops: 35.45pt 66.0pt 78.0pt 90.0pt; mso-layout-grid-align: none;"&gt;&lt;!-- [if !supportLists]--&gt;&lt;span lang="EN-US</t>
  </si>
  <si>
    <t>&lt;p class="MsoListParagraph" style="margin-left: 35.45pt; text-align: justify; text-indent: -14.15pt; mso-list: l0 level1 lfo1; tab-stops: 35.45pt 66.0pt 78.0pt; mso-layout-grid-align: none;"&gt;&lt;!-- [if !supportLists]--&gt;&lt;span lang="EN-US" style="font-family: Symbol; mso-fareast-font-family: Symbol; mso-bidi-font-family: Symbol; mso-font-width: 67%;"&gt;&lt;span style="mso-list: Ignore;"&gt;&amp;middot;&lt;span style="font: 7.0pt 'Times New Roman';"&gt;&amp;nbsp;&amp;nbsp;&amp;nbsp;&amp;nbsp;&amp;nbsp;&amp;nbsp;&amp;nbsp;&amp;nbsp;&amp;nbsp;&amp;nbsp;&amp;nbsp;&amp;nbsp;&amp;nbsp;&amp;nbsp; &lt;/span&gt;&lt;/span&gt;&lt;/span&gt;&lt;!--[endif]--&gt;&lt;span lang="EN-US"&gt;Achieved Best&lt;strong&gt; Poka Yoke design Award 03 times &lt;/strong&gt;&lt;span style="mso-bidi-font-weight: bold;"&gt;to&lt;/span&gt; close in-house and customer complaints.&lt;/span&gt;&lt;/p&gt;
&lt;p class="MsoListParagraph" style="margin-left: 35.45pt; text-align: justify; text-indent: -14.15pt; mso-list: l0 level1 lfo1; tab-stops: 35.45pt 66.0pt 78.0pt; mso-layout-grid-align: none;"&gt;&lt;!-- [if !supportLists]--&gt;&lt;span lang="EN-US" style="font-family: Symbol; mso-fareast-font-family: Symbol; mso-bidi-font-family: Symbol; mso-font-width: 67%;"&gt;&lt;span style="mso-list: Ignore;"&gt;&amp;middot;&lt;span style="font: 7.0pt 'Times New Roman';"&gt;&amp;nbsp;&amp;nbsp;&amp;nbsp;&amp;nbsp;&amp;nbsp;&amp;nbsp;&amp;nbsp;&amp;nbsp;&amp;nbsp;&amp;nbsp;&amp;nbsp;&amp;nbsp;&amp;nbsp;&amp;nbsp; &lt;/span&gt;&lt;/span&gt;&lt;/span&gt;&lt;!--[endif]--&gt;&lt;span lang="EN-US"&gt;Got &lt;strong style="mso-bidi-font-weight: normal;"&gt;3 best idea awards&lt;/strong&gt; for improving productivity by ergonomically designing material handling equipments.&lt;/span&gt;&lt;/p&gt;
&lt;p class="MsoListParagraph" style="margin-left: 35.45pt; text-align: justify; text-indent: -14.15pt; mso-list: l0 level1 lfo1; tab-stops: 35.45pt 66.0pt 78.0pt; mso-layout-grid-align: none;"&gt;&lt;!-- [if !supportLists]--&gt;&lt;span lang="EN-US" style="font-family: Symbol; mso-fareast-font-family: Symbol; mso-bidi-font-family: Symbol; mso-font-width: 67%;"&gt;&lt;span style="mso-list: Ignore;"&gt;&amp;middot;&lt;span style="font: 7.0pt 'Times New Roman';"&gt;&amp;nbsp;&amp;nbsp;&amp;nbsp;&amp;nbsp;&amp;nbsp;&amp;nbsp;&amp;nbsp;&amp;nbsp;&amp;nbsp;&amp;nbsp;&amp;nbsp;&amp;nbsp;&amp;nbsp;&amp;nbsp; &lt;/span&gt;&lt;/span&gt;&lt;/span&gt;&lt;!--[endif]--&gt;&lt;span lang="EN-US"&gt;Achieved &lt;strong&gt;Best Performance Award &lt;/strong&gt;.&lt;strong&gt;for academic excellence&lt;/strong&gt;. As highest scorer at FTI Bangalore. &lt;/span&gt;&lt;/p&gt;
&lt;p class="MsoListParagraph" style="margin-left: 35.45pt; text-align: justify; text-indent: -14.15pt; mso-list: l0 level1 lfo1; tab-stops: 35.45pt 66.0pt 78.0pt; mso-layout-grid-align: none;"&gt;&lt;!-- [if !supportLists]--&gt;&lt;span lang="EN-US" style="font-family: Symbol; mso-fareast-font-family: Symbol; mso-bidi-font-family: Symbol; mso-font-width: 67%;"&gt;&lt;span style="mso-list: Ignore;"&gt;&amp;middot;&lt;span style="font: 7.0pt 'Times New Roman';"&gt;&amp;nbsp;&amp;nbsp;&amp;nbsp;&amp;nbsp;&amp;nbsp;&amp;nbsp;&amp;nbsp;&amp;nbsp;&amp;nbsp;&amp;nbsp;&amp;nbsp;&amp;nbsp;&amp;nbsp;&amp;nbsp; &lt;/span&gt;&lt;/span&gt;&lt;/span&gt;&lt;!--[endif]--&gt;&lt;span lang="EN-US"&gt;Achieved &lt;strong&gt;Best engineer Award&lt;/strong&gt;.&lt;strong&gt; For best performance.&lt;/strong&gt;&lt;/span&gt;&lt;/p&gt;
&lt;p class="MsoListParagraph" style="margin-left: 35.45pt; text-align: justify; text-indent: -14.15pt; mso-list: l0 level1 lfo1; tab-stops: 35.45pt 66.0pt 78.0pt 90.0pt; mso-layout-grid-align: none;"&gt;&lt;span lang="EN-US" style="text-indent: -14.15pt; font-family: Symbol;"&gt;&amp;middot;&lt;span style="font-variant-numeric: normal; font-variant-east-asian: normal; font-variant-alternates: normal; font-size-adjust: none; font-language-override: normal; font-kerning: auto; font-optical-sizing: auto; font-feature-settings: normal; font-variation-settings: normal; font-variant-position: normal; font-variant-emoji: normal; font-stretch: normal; font-size: 7pt; line-height: normal; font-family: 'Times New Roman';"&gt;&amp;nbsp;&amp;nbsp;&amp;nbsp;&amp;nbsp;&amp;nbsp;&amp;nbsp;&amp;nbsp;&amp;nbsp;&amp;nbsp;&amp;nbsp;&amp;nbsp;&amp;nbsp;&amp;nbsp;&amp;nbsp; &lt;/span&gt;&lt;/span&gt;&lt;span lang="EN-US" style="text-indent: -14.15pt;"&gt;Won &lt;strong&gt;2&lt;sup&gt;nd&lt;/sup&gt; prize&lt;/strong&gt; in quiz competition&lt;strong&gt; &lt;/strong&gt;at sixth national level technical symposium held in GNDEC ,&amp;nbsp;&amp;nbsp;&amp;nbsp;&amp;nbsp;&amp;nbsp;&amp;nbsp;&amp;nbsp;&amp;nbsp;&amp;nbsp;&amp;nbsp; Bidar.(Karnataka)&lt;/span&gt;&lt;/p&gt;
&lt;p class="MsoListParagraph" style="margin-left: 35.45pt; text-align: justify; text-indent: -14.15pt; mso-list: l0 level1 lfo1; tab-stops: 35.45pt 66.0pt 78.0pt; mso-layout-grid-align: none;"&gt;&lt;span lang="EN-US" style="text-indent: -14.15pt; font-family: Symbol;"&gt;&amp;middot;&lt;span style="font-variant-numeric: normal; font-variant-east-asian: normal; font-variant-alternates: normal; font-size-adjust: none; font-language-override: normal; font-kerning: auto; font-optical-sizing: auto; font-feature-settings: normal; font-variation-settings: normal; font-variant-position: normal; font-variant-emoji: normal; font-stretch: normal; font-size: 7pt; line-height: normal; font-family: 'Times New Roman';"&gt;&amp;nbsp;&amp;nbsp;&amp;nbsp;&amp;nbsp;&amp;nbsp;&amp;nbsp;&amp;nbsp;&amp;nbsp;&amp;nbsp;&amp;nbsp;&amp;nbsp;&amp;nbsp;&amp;nbsp;&amp;nbsp; &lt;/span&gt;&lt;/span&gt;&lt;strong style="text-indent: -14.15pt;"&gt;&lt;span lang="EN-US"&gt;Co-editor&lt;/span&gt;&lt;/strong&gt;&lt;span lang="EN-US" style="text-indent: -14.15pt;"&gt; of the Bi-annual newsletter of Mechanical Engineering Department at NIT Calicut.&lt;/span&gt;&lt;/p&gt;</t>
  </si>
  <si>
    <t>SPSS, MINI TAB, Smart PLS, Solid-works</t>
  </si>
  <si>
    <t>23-Feb-26 11:48 AM</t>
  </si>
  <si>
    <t>Kamlesh  Pant</t>
  </si>
  <si>
    <t>pant.kamlesh385@gmail.com</t>
  </si>
  <si>
    <t>04-Jun-1990</t>
  </si>
  <si>
    <t xml:space="preserve">Ishwari Datt Pant </t>
  </si>
  <si>
    <t xml:space="preserve">Supply Chain Management lab , Department of Production Engineering, National Institute of Technology Tiruchirappalli, Thuvakudi,  Tamil Nadu Pin 620015 </t>
  </si>
  <si>
    <t xml:space="preserve">National Convent H S School Palpur house Gwalior </t>
  </si>
  <si>
    <t xml:space="preserve">Board of Secondary Education Madhya Pradesh Bhopal </t>
  </si>
  <si>
    <t xml:space="preserve">English Hindi Sanskrit Mathematics Science Social Science </t>
  </si>
  <si>
    <t xml:space="preserve">Govt Gorkhi H S School </t>
  </si>
  <si>
    <t xml:space="preserve">English Hindi Mathematics Physics Chemistry </t>
  </si>
  <si>
    <t xml:space="preserve">RGPV Bhopal </t>
  </si>
  <si>
    <t xml:space="preserve">IPSCTM Gwalior </t>
  </si>
  <si>
    <t>BE</t>
  </si>
  <si>
    <t xml:space="preserve">National Institute of Technology Raipur </t>
  </si>
  <si>
    <t>Optimization Techniques, Decision Modelling, Logistics &amp; Supply Chain Management, Production &amp; Operations Management, ERP</t>
  </si>
  <si>
    <t xml:space="preserve">M.Tech </t>
  </si>
  <si>
    <t xml:space="preserve">National Institute Of Technology Tiruchirappalli </t>
  </si>
  <si>
    <t>&lt;p&gt;&amp;bull; Participated in a Five Days OnlineWorkshop on &amp;ldquo;Smart Automation: AI and Robotics for&lt;/p&gt;
&lt;p&gt;Industrial Needs&amp;rdquo;, organized by Department of Production Engineering, National Institute&lt;/p&gt;
&lt;p&gt;of Technology Tiruchirappalli, held from 04&amp;n</t>
  </si>
  <si>
    <t>&lt;p&gt;&amp;bull; MHRD Research Assistantship &amp;ndash; Ph.D., NIT Tiruchirappalli&lt;/p&gt;
&lt;p&gt;&amp;bull; MHRD Research Assistantship &amp;ndash; M.Tech, NIT Raipur&lt;/p&gt;
&lt;p&gt;&amp;bull; Gold Medal &amp;ndash; M.Tech (Industrial Engineering and Management)&lt;/p&gt;
&lt;p&gt;&amp;bull; Four times GATE Qualified&lt;/p&gt;
&lt;p&gt;&amp;bull; Certificate of Honour for First Position (Mechanical Engineering), BE First Year&lt;/p&gt;</t>
  </si>
  <si>
    <t xml:space="preserve">Teaching and Mentoring, Research and Analysis, Python, Basic Machine Learning,Microsoft office </t>
  </si>
  <si>
    <t>23-Feb-26 11:58 AM</t>
  </si>
  <si>
    <t xml:space="preserve"> Tushar  Chandrakant Rathore</t>
  </si>
  <si>
    <t>tushar.rathore@rediffmail.com</t>
  </si>
  <si>
    <t>01-Apr-1983</t>
  </si>
  <si>
    <t>Parmar Park Phase 1 Olive Court Flat 204 Wanwari - Pune 411040 Maharashtra</t>
  </si>
  <si>
    <t xml:space="preserve">Hume Mac Henry School </t>
  </si>
  <si>
    <t>Wadia College</t>
  </si>
  <si>
    <t>Tilak University</t>
  </si>
  <si>
    <t>Pune Maharastra</t>
  </si>
  <si>
    <t>&lt;p&gt;I have Scopus, ABDC Research Papers and details are Mnetioned in my Google Scholar Links.&amp;nbsp;&lt;/p&gt;</t>
  </si>
  <si>
    <t>23-Feb-26 12:15 PM</t>
  </si>
  <si>
    <t>23-Feb-26 12:18 PM</t>
  </si>
  <si>
    <t>Kumkum Bhattacharjee</t>
  </si>
  <si>
    <t>kumkum.006@gmail.com</t>
  </si>
  <si>
    <t>06-Jan-1983</t>
  </si>
  <si>
    <t xml:space="preserve">English, Hindi, Bengali, Gujarati </t>
  </si>
  <si>
    <t>Sunirmal Bhattacharjee</t>
  </si>
  <si>
    <t>G-504 REFLECTION PACIFICA
SAME AS ABOVE</t>
  </si>
  <si>
    <t>St.Pauls School</t>
  </si>
  <si>
    <t>ICSC Board of Education/Tripura</t>
  </si>
  <si>
    <t>Science, English</t>
  </si>
  <si>
    <t>Nowgong Polytechnic/Assam Board of Technical eductaion.</t>
  </si>
  <si>
    <t>SRM university</t>
  </si>
  <si>
    <t>Deemed University/Chennai</t>
  </si>
  <si>
    <t>Civil.</t>
  </si>
  <si>
    <t>L.D.College of Engineering</t>
  </si>
  <si>
    <t>Gujrat Technological University/Gujarat</t>
  </si>
  <si>
    <t>Transportation</t>
  </si>
  <si>
    <t xml:space="preserve">Sustainablity , Road safety </t>
  </si>
  <si>
    <t>Pandit Deendayal Energy University</t>
  </si>
  <si>
    <t>&lt;p&gt;Institute of Engineers.&lt;/p&gt;</t>
  </si>
  <si>
    <t>&lt;p class="MsoNoSpacing" style="margin-left: .5in; text-align: justify; text-justify: inter-ideograph; text-indent: -.25in; mso-list: l0 level1 lfo1;"&gt;&lt;!-- [if !supportLists]--&gt;&lt;span style="font-size: 12.0pt; font-family: 'Times New Roman',serif; mso-fareast-font-family: 'Times New Roman';"&gt;&amp;bull;&lt;span style="font-variant-numeric: normal; font-variant-east-asian: normal; font-variant-alternates: normal; font-size-adjust: none; font-language-override: normal; font-kerning: auto; font-optical-sizing: auto; font-feature-settings: normal; font-variation-settings: normal; font-variant-position: normal; font-variant-emoji: normal; font-stretch: normal; font-size: 7pt; line-height: normal; font-family: 'Times New Roman';"&gt;&amp;nbsp;&amp;nbsp;&amp;nbsp;&amp;nbsp;&amp;nbsp;&amp;nbsp;&amp;nbsp; &lt;/span&gt;&lt;/span&gt;&lt;!--[endif]--&gt;&lt;span style="font-size: 12.0pt; font-family: 'Times New Roman',serif;"&gt;Received Performance-based Scholarship award for Academic Excellence in B.TECH.&lt;/span&gt;&lt;/p&gt;
&lt;p class="MsoNoSpacing" style="margin-left: .5in; text-align: justify; text-justify: inter-ideograph; text-indent: -.25in; mso-list: l0 level1 lfo1;"&gt;&lt;!-- [if !supportLists]--&gt;&lt;span style="font-size: 12.0pt; font-family: 'Times New Roman',serif; mso-fareast-font-family: 'Times New Roman';"&gt;&amp;bull;&lt;span style="font-variant-numeric: normal; font-variant-east-asian: normal; font-variant-alternates: normal; font-size-adjust: none; font-language-override: normal; font-kerning: auto; font-optical-sizing: auto; font-feature-settings: normal; font-variation-settings: normal; font-variant-position: normal; font-variant-emoji: normal; font-stretch: normal; font-size: 7pt; line-height: normal; font-family: 'Times New Roman';"&gt;&amp;nbsp;&amp;nbsp;&amp;nbsp;&amp;nbsp;&amp;nbsp;&amp;nbsp;&amp;nbsp; &lt;/span&gt;&lt;/span&gt;&lt;!--[endif]--&gt;&lt;span style="font-size: 12.0pt; font-family: 'Times New Roman',serif;"&gt;Awarded B. Tech project selected and funded by Tamil Nadu pollution board.&lt;/span&gt;&lt;/p&gt;
&lt;p class="MsoListParagraphCxSpFirst" style="text-align: justify; text-justify: inter-ideograph; text-indent: -.25in; mso-list: l0 level1 lfo1;"&gt;&lt;!-- [if !supportLists]--&gt;&lt;span style="font-size: 12.0pt; line-height: 115%; font-family: 'Times New Roman',serif; mso-fareast-font-family: 'Times New Roman';"&gt;&amp;bull;&lt;span style="font-variant-numeric: normal; font-variant-east-asian: normal; font-variant-alternates: normal; font-size-adjust: none; font-language-override: normal; font-kerning: auto; font-optical-sizing: auto; font-feature-settings: normal; font-variation-settings: normal; font-variant-position: normal; font-variant-emoji: normal; font-stretch: normal; font-size: 7pt; line-height: normal; font-family: 'Times New Roman';"&gt;&amp;nbsp;&amp;nbsp;&amp;nbsp;&amp;nbsp;&amp;nbsp;&amp;nbsp;&amp;nbsp; &lt;/span&gt;&lt;/span&gt;&lt;!--[endif]--&gt;&lt;span style="font-size: 12.0pt; line-height: 115%; font-family: 'Times New Roman',serif;"&gt;SHODH Fellowship Recipient &amp;ndash; Gujarat State Education Department&lt;/span&gt;&lt;/p&gt;
&lt;p class="MsoListParagraphCxSpMiddle" style="text-align: justify; text-justify: inter-ideograph; text-indent: -.25in; mso-list: l0 level1 lfo1;"&gt;&lt;!-- [if !supportLists]--&gt;&lt;span style="font-size: 12.0pt; line-height: 115%; font-family: 'Times New Roman',serif; mso-fareast-font-family: 'Times New Roman';"&gt;&amp;bull;&lt;span style="font-variant-numeric: normal; font-variant-east-asian: normal; font-variant-alternates: normal; font-size-adjust: none; font-language-override: normal; font-kerning: auto; font-optical-sizing: auto; font-feature-settings: normal; font-variation-settings: normal; font-variant-position: normal; font-variant-emoji: normal; font-stretch: normal; font-size: 7pt; line-height: normal; font-family: 'Times New Roman';"&gt;&amp;nbsp;&amp;nbsp;&amp;nbsp;&amp;nbsp;&amp;nbsp;&amp;nbsp;&amp;nbsp; &lt;/span&gt;&lt;/span&gt;&lt;!--[endif]--&gt;&lt;span style="font-size: 12.0pt; line-height: 115%; font-family: 'Times New Roman',serif;"&gt;Lifetime Member &amp;ndash; Institution of Engineers (India)&lt;/span&gt;&lt;/p&gt;
&lt;p&gt;&amp;nbsp;&lt;/p&gt;
&lt;p class="MsoListParagraphCxSpLast" style="text-align: justify; text-justify: inter-ideograph; text-indent: -.25in; mso-list: l0 level1 lfo1;"&gt;&lt;!-- [if !supportLists]--&gt;&lt;span style="font-size: 12.0pt; line-height: 115%; font-family: 'Times New Roman',serif; mso-fareast-font-family: 'Times New Roman';"&gt;&amp;bull;&lt;span style="font-variant-numeric: normal; font-variant-east-asian: normal; font-variant-alternates: normal; font-size-adjust: none; font-language-override: normal; font-kerning: auto; font-optical-sizing: auto; font-feature-settings: normal; font-variation-settings: normal; font-variant-position: normal; font-variant-emoji: normal; font-stretch: normal; font-size: 7pt; line-height: normal; font-family: 'Times New Roman';"&gt;&amp;nbsp;&amp;nbsp;&amp;nbsp;&amp;nbsp;&amp;nbsp;&amp;nbsp;&amp;nbsp; &lt;/span&gt;&lt;/span&gt;&lt;!--[endif]--&gt;&lt;span style="font-size: 12.0pt; line-height: 115%; font-family: 'Times New Roman',serif;"&gt;Technical Reviewer &amp;ndash; IEEE International Conference on Vehicular Electronics and Safety (2024)&lt;/span&gt;&lt;/p&gt;</t>
  </si>
  <si>
    <t>23-Feb-26 12:25 PM</t>
  </si>
  <si>
    <t>23-Feb-26 12:27 PM</t>
  </si>
  <si>
    <t>Sarika Rajabhau Khandekar</t>
  </si>
  <si>
    <t>sarika90khandekar@gmail.com</t>
  </si>
  <si>
    <t>07-Feb-1990</t>
  </si>
  <si>
    <t xml:space="preserve">Emglish, Hindi ,Marathi </t>
  </si>
  <si>
    <t>Vinod Gadade</t>
  </si>
  <si>
    <t>Pragati Vrandavan, Pune</t>
  </si>
  <si>
    <t>Jogaishwari Vidalaya Abmasakar.</t>
  </si>
  <si>
    <t>PUNE Board</t>
  </si>
  <si>
    <t>10th as per Board</t>
  </si>
  <si>
    <t>Mahila Mahavidalay, Ambajogai.</t>
  </si>
  <si>
    <t>12th as Per Board</t>
  </si>
  <si>
    <t>BAMU University</t>
  </si>
  <si>
    <t>Yeshwantrao Chavan College, Ambajogai.</t>
  </si>
  <si>
    <t xml:space="preserve">Computer and Management </t>
  </si>
  <si>
    <t>Computer</t>
  </si>
  <si>
    <t>SPPU, Pune University</t>
  </si>
  <si>
    <t>Shikshan Maharshi Dr. D.Y. Patil Centre for Management and Research, Pune</t>
  </si>
  <si>
    <t>College of Computer Sciences, Wakad, Pune</t>
  </si>
  <si>
    <t>SCES’s Indira Institute of Management, Pune</t>
  </si>
  <si>
    <t>&lt;ul&gt;
&lt;li&gt;&amp;nbsp;Completed AI in Human Resource Management (Score: 72%) &amp;ndash; NPTEL Online Certification, IIT Guwahati (Jan&amp;ndash;Apr 2025).&lt;/li&gt;
&lt;li&gt;&amp;nbsp;Completed Talent Acquisition and Management (Score: 79%) &amp;ndash; NPTEL Online Certification, IIT Ro</t>
  </si>
  <si>
    <t>&lt;ul&gt;
&lt;li&gt;Best HOD Award (Head of Depatment MBA) By Alard Charitable Trust on 1st September 2023.&lt;/li&gt;
&lt;li&gt;Best Researcher Award By Alard Charitable Trust on 1st September 2023.&lt;/li&gt;
&lt;li&gt;Innovative Teaching Award 2024 by Lexicon MILE Pune. 5th September 2024.&lt;/li&gt;
&lt;/ul&gt;</t>
  </si>
  <si>
    <t>23-Feb-26 01:14 PM</t>
  </si>
  <si>
    <t>Bharat Hanamant Yadav</t>
  </si>
  <si>
    <t>bharat.yadav@gmail.com</t>
  </si>
  <si>
    <t>20-Nov-1979</t>
  </si>
  <si>
    <t>Hanamant Krishna Yadav</t>
  </si>
  <si>
    <t>F-106 Lalit, Nandedcity Sinhagad Road, Pune</t>
  </si>
  <si>
    <t>Seventh Day Adventist HSC</t>
  </si>
  <si>
    <t>Madurai/Tamil Nadu</t>
  </si>
  <si>
    <t>Good Shepherd Mat HSS</t>
  </si>
  <si>
    <t>KLN Polytechnic</t>
  </si>
  <si>
    <t>College Of Engineering Pandharpur</t>
  </si>
  <si>
    <t>Distributed Computing,Advance computer Architecture,Internet Technology,Web Technology,Mobile Computing</t>
  </si>
  <si>
    <t>B.E. Computer Science &amp; Engineering</t>
  </si>
  <si>
    <t>&lt;p&gt;1. Certified in Red Hat Linux - RHCE&lt;br /&gt;2. Cloudera Certified Professional in Big Data&lt;br /&gt;3. PMP Training completed&lt;br /&gt;4. ITIL v3 certified&lt;br /&gt;&lt;br /&gt;&lt;/p&gt;</t>
  </si>
  <si>
    <t>Linux,Big Data,Data Architecture,Data Capacity Planning,Technical Leadership,Functional Leadership, ELK,Team Management</t>
  </si>
  <si>
    <t>23-Feb-26 01:18 PM</t>
  </si>
  <si>
    <t>Deep Tripathi</t>
  </si>
  <si>
    <t>drt.ald10@gmail.com</t>
  </si>
  <si>
    <t>07-Jul-1991</t>
  </si>
  <si>
    <t>Hindi,English,French</t>
  </si>
  <si>
    <t>Ram Ashray Tripathi</t>
  </si>
  <si>
    <t>Marunji, Hinjewadi, Pune, Maharastra- 411057</t>
  </si>
  <si>
    <t xml:space="preserve">KVM Inter College Kamla Nagar Prayagraj </t>
  </si>
  <si>
    <t>UP Board, Prayagraj, UP</t>
  </si>
  <si>
    <t>Hindi,English,Mathematics,Science,Social Science,Drawing</t>
  </si>
  <si>
    <t>Hindi,English,Mathematics,Physics,Chemistry</t>
  </si>
  <si>
    <t>Postgraduate Diploma in Advanced Research</t>
  </si>
  <si>
    <t>University of Sherbrooke, Canada</t>
  </si>
  <si>
    <t>AKTU Lucknow</t>
  </si>
  <si>
    <t>REC Ambedkar Nagar UP</t>
  </si>
  <si>
    <t>Civil Engineering- Structural Engineering</t>
  </si>
  <si>
    <t>NIT Allahabad</t>
  </si>
  <si>
    <t>&lt;p&gt;&amp;bull; Best Young Researcher with Outstanding Postdoctoral Experience Award- 2025, by Innovative Research &amp;amp; Education Academy under Ministry of MSME, Govt of India.&lt;/p&gt;
&lt;p class="MsoNormal" style="text-align: justify; text-indent: -18.0pt; line-hei</t>
  </si>
  <si>
    <t>&lt;p&gt;Editorial activity&lt;/p&gt;
&lt;p&gt;&amp;bull; Editorial Board member of Nature Scientific Reports journal since April 2025.&lt;/p&gt;
&lt;p&gt;&amp;bull; Editorial Board member of the International Journal of Multidisciplinary Science and Technology from Sep 2025 to Oct 2026.&lt;/p&gt;
&lt;p&gt;&amp;bull; Member of the Editorial Board of the International Journal of Advanced Technology and Engineering Exploration (IJATEE) since July 2024.&lt;/p&gt;
&lt;p&gt;&amp;bull; Member of the Editorial Board of the International Research Journal of Innovations in Engineering and Technology (IRJIET) since July 2024.&lt;/p&gt;
&lt;p&gt;&amp;bull; Member of the Editorial Board of the Journal of Civil, Construction, and Environmental Engineering (JCCEE) from December 27, 2022, to December 27, 2024&lt;/p&gt;
&lt;p&gt;Reviewer for the following international peer-reviewed journals&lt;/p&gt;
&lt;p&gt;&amp;bull; Case Studies in Construction Materials- Elsevier (SCI)&lt;/p&gt;
&lt;p&gt;&amp;bull; Environmental Science and Pollution Research- Springer (SCI)&lt;/p&gt;
&lt;p&gt;&amp;bull; Structural Concrete [Thomson Reuters (ISI) Web of Science]&lt;/p&gt;
&lt;p&gt;&amp;bull; Iranian Journal of Science and Technology, Transactions of Civil Engineering (SCIE)&lt;/p&gt;
&lt;p&gt;&amp;bull; ACI Materials Journal (SCI)&lt;/p&gt;
&lt;p&gt;&amp;bull; International Journal of Advanced Technology and Engineering Exploration (Scopus)&lt;/p&gt;</t>
  </si>
  <si>
    <t>23-Feb-26 01:28 PM</t>
  </si>
  <si>
    <t>Salu Dsouza</t>
  </si>
  <si>
    <t>saludsouza@yahoo.com</t>
  </si>
  <si>
    <t>Alex Dsouza</t>
  </si>
  <si>
    <t xml:space="preserve">Plot no.- C-4, GreenWoods Society, Manjari - Mundhawa Road, Z-corner, Manjari Budruk, Haveli Taluk, Pune District - 412307, Maharashtra State. </t>
  </si>
  <si>
    <t>SSLC</t>
  </si>
  <si>
    <t>Karnataka SSLC Board, Bangalore</t>
  </si>
  <si>
    <t>Social Studies</t>
  </si>
  <si>
    <t>St. Joseph College Bangalore</t>
  </si>
  <si>
    <t>Karnataka PUC board Bangalore</t>
  </si>
  <si>
    <t>History, Economics, Political Science, Sociology</t>
  </si>
  <si>
    <t>Bangalore University</t>
  </si>
  <si>
    <t>St. Joseph College, Bangalore</t>
  </si>
  <si>
    <t>History, Economics</t>
  </si>
  <si>
    <t>Arts</t>
  </si>
  <si>
    <t>Bangalore University campus</t>
  </si>
  <si>
    <t>Political Science and Public Administration</t>
  </si>
  <si>
    <t>Central University of Gujarat</t>
  </si>
  <si>
    <t>Centre for Diaspora Studies, Central University of Gujarat, Gujarat</t>
  </si>
  <si>
    <t>Diaspora, Migration</t>
  </si>
  <si>
    <t>Diaspora Philanthropy</t>
  </si>
  <si>
    <t>Central University of Gujarat, Gujarat State</t>
  </si>
  <si>
    <t xml:space="preserve">&lt;p&gt;&lt;a href="(1) Basic Civil Defence Course                           Government of Karnataka, India                  July 1996      (Second Rank, Silver Medal) (2) Certificate in Special Education                   M.P. Bhoj University, India          	  </t>
  </si>
  <si>
    <t>&lt;p&gt;&lt;a href="Distinctions, Awards and Grants   &amp;bull;	Awarded First class in MA (English Language &amp;amp; Literature)  &amp;bull;	Secured University First Rank, Two Gold medals in MA (Political Science) &amp;bull;	University Distinction in Special Education Course &amp;bull;	Won cash prize (Third Place) in the Essay Writing competition at NMKRV College, Bangalore  &amp;bull;	Awarded Second Rank, Silver Medal in Basic Civil Defence course, Home Guards Department &amp;bull;	Maintained 100% attendance during Post Graduation &amp;amp; B.Ed., courses  &amp;bull;	Awarded Institute Full Fellowship for Three Semesters at NITK, Surathkal, Mangalore &amp;bull;	Best Paper Award, First Position with Cash award at Vel Tech Institute of Management, Vel Tech University, Chennai, Tamil Nadu State, India, 2012 &amp;bull;	Best paper Award, First Position, at UGC sponsored National Seminar, Smt. M. M. Shah Mahila Arts College, Kadi, Mehsana District, Gujarat State, India, 2014 &amp;bull;	Best Paper Award, First Position with Cash award at Vel Teach Institute of Management, Vel Tech University, Chennai, Tamil Nadu State, India, 2014 &amp;bull;	Best Paper Award, First Position, Certificate with Cash award at Sathyabama University, Chennai, Tamil Nadu State, India, 2017  &amp;bull;	Qualified in the National English Language Test Service (NELTS) jointly conducted by CIEFL and Orient Longman  &amp;bull;	Awarded Jagdish Chandra Sharma Indian Political Science Association National Award &amp;ndash; 2016 for encouraging young researchers dedicatedly working on Indian Diaspora. J. C. Sharma IPSA National Award is named after Ambassador Shri Jagdish Chandra Sharma, one of the founders of Diaspora Studies in India. Award was given on 15 December 2017 during the 57th All India Annual Political Science Conference at University of Madras. [The Award consists of a Plaque, Citation, Shawl and a Cheque]  &amp;bull;	Best Research Scholar Award for the year - 2018, bestowed by DK International Research Foundation during the DKIRF Awards &amp;ndash; 2018 ceremony on Sunday 27 May 2018 at Dhanalakshmi Srinivasan Hotel, Collector Office Road, Perambalur District &amp;ndash; 621212, Tamil Nadu State, India. [The Award included a Shawl, Certificate, Medal &amp;amp; a Memento] &amp;bull;	Received Non-NET, Non-JRF Research Fellowship for M.Phil. &amp;amp; PhD research work from July 2012 to June 2018 from University Grants Commission (UGC) at Central University of Gujarat &amp;bull;	Award of Kafla Inter &amp;ndash; Continental&amp;rsquo;s Award of Honour SAHITYA SHREE, awarded by India Intercontinental Cultural Association (Regd.), Chandigarh &amp;ndash; India, in recognition of my contribution in the field of Literature. This award was presented during the 12th International Writers Festival held on 23 &amp;amp; 24 October 2018 at Indore Christian College, Indore, Nasia Road, Near Sarwate Bus Stand, Murai Mohalla, Chhawni, Indore District &amp;ndash; 452001, Madhya Pradesh State, India.     &amp;bull;	Mahatma Gandhi National Award of Best Researcher - 2018. Award was bestowed during the One Day Multi &amp;ndash; disciplinary International Conference, having the theme of &amp;lsquo;Mahatma Gandhi in the Changing Times&amp;rsquo; during the celebration of 150th birth anniversary of Mahatma Gandhi on Saturday 30 March 2019 at Maulana Abul Kalam Azad Research Centre, Manju Hills, HUDCO, T.V. Centre Road, Aurangabad &amp;ndash; 431001, Maharashtra State, India    &amp;bull;	Primary Evaluator in Toycathon 2021. I was selected &amp;amp; invited by the Ministry of Education - Innovation Cell, Government of India to evaluate the innovative toys designed by students from India, in its Toycathon - 2021 project. The certificate was issued on 15 December 2021.  &amp;bull;	Global Youth Icon Award 2022. This award was given to me for my contribution towards youth empowerment and continuously enriching education/research fraternity and society with my esteemed services. This award was given during the one-day International Symposia on &amp;ldquo;Reimagining Youth Skills for the 21st Century&amp;rdquo; on Saturday 23 July 2022 at International Council for Education, Research and Training (ICERT), 116, first floor, Shyam Ji Complex,  Opposite Metro Pillar No. 815, Delhi &amp;ndash; Rothak Road, Delhi NCR &amp;ndash; Bahadurgarh &amp;ndash; 124507,  Jhajjar District, Haryana State, India. &amp;bull;	Mahatma Gandhi National Award for Best teacher (2021). This award was conferred on me in appreciation of my valuable contribution towards the field of education and teaching-learning process. This award was given during the One Day Interdisciplinary International Conference on &amp;lsquo;Contemporary Discourses in Humanities and Commerce&amp;rsquo;, organized by Mahatma Gandhi Education &amp;amp; Welfare Society, Parbhani District &amp;ndash; 431401, Maharashtra State, India, held at Hotel Vatika, Wasmat Road, Parbhani &amp;ndash; 431401, Maharashtra State, India, on 24 December 2022. &amp;bull;	Judge for QS Quacquarelli Symonds, QS Reimagine Education Awards 2023. I was one of the Judges, evaluating the entries for qualifying QS Reimagine Education Awards 2023 of QS Quacquarelli Symonds, London at Wharton and Khalifa University, 10 November 2023."&gt;Distinctions, Awards and Grants &amp;bull; Awarded First class in MA (English Language &amp;amp; Literature) &amp;bull; Secured University First Rank, Two Gold medals in MA (Political Science) &amp;bull; University Distinction in Special Education Course &amp;bull; Won cash prize (Third Place) in the Essay Writing competition at NMKRV College, Bangalore &amp;bull; Awarded Second Rank, Silver Medal in Basic Civil Defence course, Home Guards Department &amp;bull; Maintained 100% attendance during Post Graduation &amp;amp; B.Ed., courses &amp;bull; Awarded Institute Full Fellowship for Three Semesters at NITK, Surathkal, Mangalore &amp;bull; Best Paper Award, First Position with Cash award at Vel Tech Institute of Management, Vel Tech University, Chennai, Tamil Nadu State, India, 2012 &amp;bull; Best paper Award, First Position, at UGC sponsored National Seminar, Smt. M. M. Shah Mahila Arts College, Kadi, Mehsana District, Gujarat State, India, 2014 &amp;bull; Best Paper Award, First Position with Cash award at Vel Teach Institute of Management, Vel Tech University, Chennai, Tamil Nadu State, India, 2014 &amp;bull; Best Paper Award, First Position, Certificate with Cash award at Sathyabama University, Chennai, Tamil Nadu State, India, 2017 &amp;bull; Qualified in the National English Language Test Service (NELTS) jointly conducted by CIEFL and Orient Longman &amp;bull; Awarded Jagdish Chandra Sharma Indian Political Science Association National Award &amp;ndash; 2016 for encouraging young researchers dedicatedly working on Indian Diaspora. J. C. Sharma IPSA National Award is named after Ambassador Shri Jagdish Chandra Sharma, one of the founders of Diaspora Studies in India. Award was given on 15 December 2017 during the 57th All India Annual Political Science Conference at University of Madras. [The Award consists of a Plaque, Citation, Shawl and a Cheque] &amp;bull; Best Research Scholar Award for the year - 2018, bestowed by DK International Research Foundation during the DKIRF Awards &amp;ndash; 2018 ceremony on Sunday 27 May 2018 at Dhanalakshmi Srinivasan Hotel, Collector Office Road, Perambalur District &amp;ndash; 621212, Tamil Nadu State, India. [The Award included a Shawl, Certificate, Medal &amp;amp; a Memento] &amp;bull; Received Non-NET, Non-JRF Research Fellowship for M.Phil. &amp;amp; PhD research work from July 2012 to June 2018 from University Grants Commission (UGC) at Central University of Gujarat &amp;bull; Award of Kafla Inter &amp;ndash; Continental&amp;rsquo;s Award of Honour SAHITYA SHREE, awarded by India Intercontinental Cultural Association (Regd.), Chandigarh &amp;ndash; India, in recognition of my contribution in the field of Literature. This award was presented during the 12th International Writers Festival held on 23 &amp;amp; 24 October 2018 at Indore Christian College, Indore, Nasia Road, Near Sarwate Bus Stand, Murai Mohalla, Chhawni, Indore District &amp;ndash; 452001, Madhya Pradesh State, India. &amp;bull; Mahatma Gandhi National Award of Best Researcher - 2018. Award was bestowed during the One Day Multi &amp;ndash; disciplinary International Conference, having the theme of &amp;lsquo;Mahatma Gandhi in the Changing Times&amp;rsquo; during the celebration of 150th birth anniversary of Mahatma Gandhi on Saturday 30 March 2019 at Maulana Abul Kalam Azad Research Centre, Manju Hills, HUDCO, T.V. Centre Road, Aurangabad &amp;ndash; 431001, Maharashtra State, India &amp;bull; Primary Evaluator in Toycathon 2021. I was selected &amp;amp; invited by the Ministry of Education - Innovation Cell, Government of India to evaluate the innovative toys designed by students from India, in its Toycathon - 2021 project. The certificate was issued on 15 December 2021. &amp;bull; Global Youth Icon Award 2022. This award was given to me for my contribution towards youth empowerment and continuously enriching education/research fraternity and society with my esteemed services. This award was given during the one-day International Symposia on &amp;ldquo;Reimagining Youth Skills for the 21st Century&amp;rdquo; on Saturday 23 July 2022 at International Council for Education, Research and Training (ICERT), 116, first floor, Shyam Ji Complex, Opposite Metro Pillar No. 815, Delhi &amp;ndash; Rothak Road, Delhi NCR &amp;ndash; Bahadurgarh &amp;ndash; 124507, Jhajjar District, Haryana State, India. &amp;bull; Mahatma Gandhi National Award for Best teacher (2021). This award was conferred on me in appreciation of my valuable contribution towards the field of education and teaching-learning process. This award was given during the One Day Interdisciplinary International Conference on &amp;lsquo;Contemporary Discourses in Humanities and Commerce&amp;rsquo;, organized by Mahatma Gandhi Education &amp;amp; Welfare Society, Parbhani District &amp;ndash; 431401, Maharashtra State, India, held at Hotel Vatika, Wasmat Road, Parbhani &amp;ndash; 431401, Maharashtra State, India, on 24 December 2022. &amp;bull; Judge for QS Quacquarelli Symonds, QS Reimagine Education Awards 2023. I was one of the Judges, evaluating the entries for qualifying QS Reimagine Education Awards 2023 of QS Quacquarelli Symonds, London at Wharton and Khalifa University, 10 November 2023.&lt;/a&gt;&lt;/p&gt;</t>
  </si>
  <si>
    <t>Basic computer and laptop typing</t>
  </si>
  <si>
    <t>23-Feb-26 02:02 PM</t>
  </si>
  <si>
    <t>23-Feb-26 02:03 PM</t>
  </si>
  <si>
    <t>Aditya Pradeep Bavadekar</t>
  </si>
  <si>
    <t>aditya.bavadekar@mima.edu.in</t>
  </si>
  <si>
    <t>06-Sep-1986</t>
  </si>
  <si>
    <t>Dr Pradeep Bavadekar</t>
  </si>
  <si>
    <t>Flat No 201, Fili Villa, Laxman Nagar, Sadafulee Lane, Baner, Pune, 411045</t>
  </si>
  <si>
    <t>State Board of Secondary Education, Pune, Maharashtra</t>
  </si>
  <si>
    <t>Mathematics, Science,History,Languages like English,Marathi</t>
  </si>
  <si>
    <t>Symbiosis College of Commerce</t>
  </si>
  <si>
    <t>State Board of Higher Secondary Education, Pune, Maharashtra</t>
  </si>
  <si>
    <t>Book Keeping and Accountancy,Organization of Commerce and Management,Economics,Secretarial Practice,German</t>
  </si>
  <si>
    <t>Indira College of Commerce</t>
  </si>
  <si>
    <t>Bachelor of Business Administration</t>
  </si>
  <si>
    <t>Symbiosis School of Banking &amp; Finance</t>
  </si>
  <si>
    <t>Banking and Financial Management</t>
  </si>
  <si>
    <t>Master of Business Administration</t>
  </si>
  <si>
    <t>MIT School of Management</t>
  </si>
  <si>
    <t>Department of Management Sciences, Savitribai Phule Pune University</t>
  </si>
  <si>
    <t>23-Feb-26 02:18 PM</t>
  </si>
  <si>
    <t>23-Feb-26 02:21 PM</t>
  </si>
  <si>
    <t>23-Feb-26 02:37 PM</t>
  </si>
  <si>
    <t>Karunakaran Raju</t>
  </si>
  <si>
    <t>Karundevin@gmail.com</t>
  </si>
  <si>
    <t>11-Jun-1967</t>
  </si>
  <si>
    <t>english,tamil,hindi</t>
  </si>
  <si>
    <t>Raju</t>
  </si>
  <si>
    <t>T637 T block DESTINO Xanadu Brigade township
1, chanakyan road, chinna Nolambur, West Moppair</t>
  </si>
  <si>
    <t>PKN higher school</t>
  </si>
  <si>
    <t>Tamilnadu state board</t>
  </si>
  <si>
    <t>maths,science,english</t>
  </si>
  <si>
    <t>PKN higher secondary school</t>
  </si>
  <si>
    <t>maths,physics,chemistry</t>
  </si>
  <si>
    <t>anna university</t>
  </si>
  <si>
    <t>school of architecture &amp; planning</t>
  </si>
  <si>
    <t>Architecture,design,surveying,structure design</t>
  </si>
  <si>
    <t>SPA university</t>
  </si>
  <si>
    <t>school of planning &amp; architecture</t>
  </si>
  <si>
    <t>project management,building engineering,construction technology</t>
  </si>
  <si>
    <t>&lt;p&gt;Green building certified&lt;/p&gt;</t>
  </si>
  <si>
    <t>&lt;p&gt;Managed a UNIVERSITY campus infrastructure for 3 years&lt;/p&gt;</t>
  </si>
  <si>
    <t>BIM,MS project,CRM,ERP,MS office</t>
  </si>
  <si>
    <t>23-Feb-26 02:52 PM</t>
  </si>
  <si>
    <t>Manisha Ramdas Khaladkar</t>
  </si>
  <si>
    <t>manisha.khaladkar77@gmail.com</t>
  </si>
  <si>
    <t>10-Feb-1984</t>
  </si>
  <si>
    <t>Avinash Ganpat Khedekar</t>
  </si>
  <si>
    <t>A Wing, Flat No.404, Poonam Garden, Upper Indira Nagar, Bibwewadi, Pune -411037</t>
  </si>
  <si>
    <t>Shri. Shivaji Maratha's Jijamata Girl’s High School, Pune</t>
  </si>
  <si>
    <t>Maharashtra Board, Pune</t>
  </si>
  <si>
    <t>Jijamata Junior College of Arts &amp; Commerce, Pune</t>
  </si>
  <si>
    <t>Elctronics</t>
  </si>
  <si>
    <t>Saraswati Mandir Night College of Commerce and Arts, Pune</t>
  </si>
  <si>
    <t xml:space="preserve">Geography </t>
  </si>
  <si>
    <t>L. K. Phatak Institute of Management &amp; Technology, Pune</t>
  </si>
  <si>
    <t xml:space="preserve">Institute of Management Social Sciences and Research (IMSSR), Pune </t>
  </si>
  <si>
    <t xml:space="preserve">Finance Management </t>
  </si>
  <si>
    <t>Tilak Maharashtra Vidyapeeth</t>
  </si>
  <si>
    <t>&lt;p&gt;M.Com from Savitribai Phule Pune University with First class (74%, A+)&lt;/p&gt;
&lt;p&gt;NPTEL and Coursera Certifications&amp;nbsp;&lt;/p&gt;</t>
  </si>
  <si>
    <t>&lt;p class="Default" style="text-indent: -18.0pt; mso-list: l0 level1 lfo1; margin: 0cm 0cm 2.2pt 36.0pt;"&gt;&lt;!-- [if !supportLists]--&gt;&lt;span style="font-size: 11.5pt; font-family: Symbol; mso-fareast-font-family: Symbol; mso-bidi-font-family: Symbol;"&gt;&lt;span style="mso-list: Ignore;"&gt;&amp;middot;&lt;span style="font: 7.0pt 'Times New Roman';"&gt;&amp;nbsp;&amp;nbsp;&amp;nbsp;&amp;nbsp;&amp;nbsp;&amp;nbsp;&amp;nbsp;&amp;nbsp; &lt;/span&gt;&lt;/span&gt;&lt;/span&gt;&lt;!--[endif]--&gt;&lt;span style="font-size: 11.5pt;"&gt;BOS Member of Savitribai Phule Pune University &lt;/span&gt;&lt;/p&gt;
&lt;p class="Default" style="text-indent: -18.0pt; mso-list: l0 level1 lfo1; margin: 0cm 0cm 2.2pt 36.0pt;"&gt;&lt;!-- [if !supportLists]--&gt;&lt;span style="font-size: 11.5pt; font-family: Symbol; mso-fareast-font-family: Symbol; mso-bidi-font-family: Symbol;"&gt;&lt;span style="mso-list: Ignore;"&gt;&amp;middot;&lt;span style="font: 7.0pt 'Times New Roman';"&gt;&amp;nbsp;&amp;nbsp;&amp;nbsp;&amp;nbsp;&amp;nbsp;&amp;nbsp;&amp;nbsp;&amp;nbsp; &lt;/span&gt;&lt;/span&gt;&lt;/span&gt;&lt;!--[endif]--&gt;&lt;span style="font-size: 11.5pt;"&gt;Recognized Ph.D. Research Guide at Savitribai Phule Pune University; successfully guided 2 scholars to Ph.D. completion and currently supervising 2 research scholars. &lt;/span&gt;&lt;/p&gt;
&lt;p class="Default" style="text-indent: -18.0pt; mso-list: l0 level1 lfo1; margin: 0cm 0cm 2.2pt 36.0pt;"&gt;&lt;!-- [if !supportLists]--&gt;&lt;span style="font-size: 11.5pt; font-family: Symbol; mso-fareast-font-family: Symbol; mso-bidi-font-family: Symbol;"&gt;&lt;span style="mso-list: Ignore;"&gt;&amp;middot;&lt;span style="font: 7.0pt 'Times New Roman';"&gt;&amp;nbsp;&amp;nbsp;&amp;nbsp;&amp;nbsp;&amp;nbsp;&amp;nbsp;&amp;nbsp;&amp;nbsp; &lt;/span&gt;&lt;/span&gt;&lt;/span&gt;&lt;!--[endif]--&gt;&lt;span style="font-size: 11.5pt;"&gt;16+ years of teaching experience in Academics &lt;/span&gt;&lt;/p&gt;
&lt;p class="Default" style="text-indent: -18.0pt; mso-list: l0 level1 lfo1; margin: 0cm 0cm 2.2pt 36.0pt;"&gt;&lt;!-- [if !supportLists]--&gt;&lt;span style="font-size: 11.5pt; font-family: Symbol; mso-fareast-font-family: Symbol; mso-bidi-font-family: Symbol;"&gt;&lt;span style="mso-list: Ignore;"&gt;&amp;middot;&lt;span style="font: 7.0pt 'Times New Roman';"&gt;&amp;nbsp;&amp;nbsp;&amp;nbsp;&amp;nbsp;&amp;nbsp;&amp;nbsp;&amp;nbsp;&amp;nbsp; &lt;/span&gt;&lt;/span&gt;&lt;/span&gt;&lt;!--[endif]--&gt;&lt;span style="font-size: 11.5pt;"&gt;38 Research Paper publication (1 Scopus, 3 papers in ABDC Journals, 23 papers in UGC Care Journal) &lt;/span&gt;&lt;/p&gt;
&lt;p class="Default" style="text-indent: -18.0pt; mso-list: l0 level1 lfo1; margin: 0cm 0cm 2.2pt 36.0pt;"&gt;&lt;!-- [if !supportLists]--&gt;&lt;span style="font-size: 11.5pt; font-family: Symbol; mso-fareast-font-family: Symbol; mso-bidi-font-family: Symbol;"&gt;&lt;span style="mso-list: Ignore;"&gt;&amp;middot;&lt;span style="font: 7.0pt 'Times New Roman';"&gt;&amp;nbsp;&amp;nbsp;&amp;nbsp;&amp;nbsp;&amp;nbsp;&amp;nbsp;&amp;nbsp;&amp;nbsp; &lt;/span&gt;&lt;/span&gt;&lt;/span&gt;&lt;!--[endif]--&gt;&lt;span style="font-size: 11.5pt;"&gt;Certified Internal ISO Auditor of Quality Austria Central Asia Pvt. Ltd. &lt;/span&gt;&lt;/p&gt;
&lt;p class="Default" style="text-indent: -18.0pt; mso-list: l0 level1 lfo1; margin: 0cm 0cm 2.2pt 36.0pt;"&gt;&lt;!-- [if !supportLists]--&gt;&lt;span style="font-size: 11.5pt; font-family: Symbol; mso-fareast-font-family: Symbol; mso-bidi-font-family: Symbol;"&gt;&lt;span style="mso-list: Ignore;"&gt;&amp;middot;&lt;span style="font: 7.0pt 'Times New Roman';"&gt;&amp;nbsp;&amp;nbsp;&amp;nbsp;&amp;nbsp;&amp;nbsp;&amp;nbsp;&amp;nbsp;&amp;nbsp; &lt;/span&gt;&lt;/span&gt;&lt;/span&gt;&lt;!--[endif]--&gt;&lt;span style="font-size: 11.5pt;"&gt;Independently managed the NAAC accreditation project for Dnyansagar Arts &amp;amp; Commerce College, resulting in a 'B' grade. &lt;/span&gt;&lt;/p&gt;
&lt;p class="Default" style="text-indent: -18.0pt; mso-list: l0 level1 lfo1; margin: 0cm 0cm 2.2pt 36.0pt;"&gt;&lt;!-- [if !supportLists]--&gt;&lt;span style="font-size: 11.5pt; font-family: Symbol; mso-fareast-font-family: Symbol; mso-bidi-font-family: Symbol;"&gt;&lt;span style="mso-list: Ignore;"&gt;&amp;middot;&lt;span style="font: 7.0pt 'Times New Roman';"&gt;&amp;nbsp;&amp;nbsp;&amp;nbsp;&amp;nbsp;&amp;nbsp;&amp;nbsp;&amp;nbsp;&amp;nbsp; &lt;/span&gt;&lt;/span&gt;&lt;/span&gt;&lt;!--[endif]--&gt;&lt;span style="font-size: 11.5pt;"&gt;Successfully coordinated the NAAC accreditation process for SKP Campus, Dnyansagar Institute of Management and Research &lt;/span&gt;&lt;/p&gt;
&lt;p class="Default" style="margin-left: 36.0pt; text-indent: -18.0pt; mso-list: l0 level1 lfo1;"&gt;&lt;!-- [if !supportLists]--&gt;&lt;span style="font-size: 11.5pt; font-family: Symbol; mso-fareast-font-family: Symbol; mso-bidi-font-family: Symbol;"&gt;&lt;span style="mso-list: Ignore;"&gt;&amp;middot;&lt;span style="font: 7.0pt 'Times New Roman';"&gt;&amp;nbsp;&amp;nbsp;&amp;nbsp;&amp;nbsp;&amp;nbsp;&amp;nbsp;&amp;nbsp;&amp;nbsp; &lt;/span&gt;&lt;/span&gt;&lt;/span&gt;&lt;!--[endif]--&gt;&lt;span style="font-size: 11.5pt;"&gt;Successfully coordinated the NAAC accreditation process for Zeal Institute of Management &amp;amp; Computer Application, achieving a 'B++' grade &lt;/span&gt;&lt;/p&gt;
&lt;p class="MsoNormal"&gt;&amp;nbsp;&lt;/p&gt;</t>
  </si>
  <si>
    <t>23-Feb-26 03:06 PM</t>
  </si>
  <si>
    <t>Amrutha Sureshkumar</t>
  </si>
  <si>
    <t>ammusk97@gmail.com</t>
  </si>
  <si>
    <t>13-Jun-1997</t>
  </si>
  <si>
    <t>English,Hindi,Marathi,Malayalam,French</t>
  </si>
  <si>
    <t>Sureshkumar</t>
  </si>
  <si>
    <t>Mont Vert Pristine, Aundh road, Khadki, Pune 
Maharashtra 411020</t>
  </si>
  <si>
    <t>St. Joseph Convent High School</t>
  </si>
  <si>
    <t>Maths,ENglish,Hindi,Marathi,Social science</t>
  </si>
  <si>
    <t>Vidya Bhavan Junior College</t>
  </si>
  <si>
    <t>Physics,Chemistry,Maths,Languages,Civil Engineering</t>
  </si>
  <si>
    <t>Rasiklal Dhariwal Institute of Technology</t>
  </si>
  <si>
    <t>Savitribai Phule Pune University (External)</t>
  </si>
  <si>
    <t>Savitribai Phule Pune University (External) , Maharashtra</t>
  </si>
  <si>
    <t>Bcom External</t>
  </si>
  <si>
    <t>Business Entreprenuership</t>
  </si>
  <si>
    <t>Dr. D Y Patil University Pune</t>
  </si>
  <si>
    <t>Supply chain ,Operations</t>
  </si>
  <si>
    <t>MBA in SCM</t>
  </si>
  <si>
    <t>Supply Chain Management</t>
  </si>
  <si>
    <t>Sri Balaji University Pune</t>
  </si>
  <si>
    <t>&lt;p&gt;I have below Certifications:&lt;/p&gt;
&lt;p&gt;SAP Materials Management (MM) &amp;ndash; Technile Solutions&lt;/p&gt;
&lt;p&gt;MySQL for Data Analytics &amp;ndash; Internshala&lt;/p&gt;
&lt;p&gt;Power BI (Business Intelligence &amp;amp; Visualization)&lt;/p&gt;
&lt;p&gt;Advanced Microsoft Excel &amp;ndash; Tata St</t>
  </si>
  <si>
    <t>&lt;p&gt;Sangeet Visharad in Bharatnatyam from Pracheen Kala Kendra Chandigarh&lt;/p&gt;
&lt;p&gt;Maharashtra Rajya Sabha Awardee for Drawing&lt;/p&gt;
&lt;p&gt;Award recipient at a competitive city-level cultural leadership platform, demonstrating confidence, public communication, and discipline.&lt;/p&gt;</t>
  </si>
  <si>
    <t>MS office,Advanced Excel,MySQL,IFS ERP</t>
  </si>
  <si>
    <t>David Clement</t>
  </si>
  <si>
    <t>davidtvpm@gmail.com</t>
  </si>
  <si>
    <t>07-Apr-1993</t>
  </si>
  <si>
    <t xml:space="preserve">Malayalam, English,Hindi </t>
  </si>
  <si>
    <t>Clement A</t>
  </si>
  <si>
    <t>TC 12/1528 RC Junction, Kunnukuzhi, Vanchiyoor PO, Trivandrum, Kerala - 695035</t>
  </si>
  <si>
    <t>Loyola School</t>
  </si>
  <si>
    <t>Kerala State Board (SSLC), Trivandrum, Kerala</t>
  </si>
  <si>
    <t xml:space="preserve">Science, Maths, English,Malayalam,Hindi,Social Science </t>
  </si>
  <si>
    <t xml:space="preserve">St. Josephs Higher Secondary School </t>
  </si>
  <si>
    <t>Kerala State Higher Secondary Education (HSE), Trivandrum, Kerala</t>
  </si>
  <si>
    <t>Computer Science,Physics,Chemistry</t>
  </si>
  <si>
    <t>Kerala University</t>
  </si>
  <si>
    <t>Mar Baselios College of Engineering, Trivandrum, Kerala</t>
  </si>
  <si>
    <t>National Institute of Technology Karnataka</t>
  </si>
  <si>
    <t>National Institute of Technology Karnataka, Surathkal (NITK)</t>
  </si>
  <si>
    <t>&lt;p&gt;Autodesk Certified Professional (AutoCAD 2015)&lt;/p&gt;</t>
  </si>
  <si>
    <t>AutoCAD,Revit,3DsMAX,Primavera,MS Project</t>
  </si>
  <si>
    <t>23-Feb-26 03:07 PM</t>
  </si>
  <si>
    <t>23-Feb-26 03:08 PM</t>
  </si>
  <si>
    <t>23-Feb-26 03:11 PM</t>
  </si>
  <si>
    <t>Hemraj Gokul Giri</t>
  </si>
  <si>
    <t>hemrajgiri7@gmail.com</t>
  </si>
  <si>
    <t>03-Aug-1996</t>
  </si>
  <si>
    <t>Gokula Bajarang Giri</t>
  </si>
  <si>
    <t>Flat no 203 ,Wing B , SR City Phase 1 , Shriram Nagar ,Jalochi Road ,Baramati , Dist:Pune , Pin:413102</t>
  </si>
  <si>
    <t>Mudhoji High School ,Phaltan</t>
  </si>
  <si>
    <t>Maharashtra State Board,Phaltan/Maharashtra</t>
  </si>
  <si>
    <t>Marathi,Hindi,English,Mathematics,Science&amp;Technology</t>
  </si>
  <si>
    <t>Shreemant Shivajiraje English Medium School &amp; Jr.College Phaltan</t>
  </si>
  <si>
    <t>Vidya Pratishthan's Arts, Science &amp; Commerce College, Baramati</t>
  </si>
  <si>
    <t>WEB TECHNOLOGIES,Java,Recent Trends in IT</t>
  </si>
  <si>
    <t>Vidya Pratishthan’s Institute of Information Technology (VIIT),Baramati</t>
  </si>
  <si>
    <t>LEGAL ASPECTS OF BUSINESS,BUSINESS RESEARCH METHODS,ORGANIZATINAL BEHAVIOUR,MANAGEMENT FUNDAMENTALS,BUSINESS COMMUNICATION LAB,MARKETING MANAGEMENT,FINANCIAL MANAGEMENT,HUMAN RESOURCE MANAGEMENT,DECISION SIENCE,OPERATIONS &amp; SUPPLY CHAIN MANAGEMENT,STRATEG</t>
  </si>
  <si>
    <t>Organizational Management</t>
  </si>
  <si>
    <t>Anekant Institute of Management Studies (AIMS),Baramati</t>
  </si>
  <si>
    <t>&lt;ol&gt;
&lt;li&gt;MH - SET(Management)&lt;/li&gt;
&lt;li&gt;Artificial Intelligence (AI)&lt;/li&gt;
&lt;li&gt;AICTE Approved FDP on Accreditation and&amp;nbsp;Outcome Based Learning&lt;/li&gt;
&lt;li&gt;AICTE Approved FDP on Yoga and Positive&amp;nbsp;Psychology for Managing Career and Life&lt;/li&gt;
&lt;li&gt;Mission</t>
  </si>
  <si>
    <t>&lt;ol&gt;
&lt;li&gt;AVISHKAR Research Poster Presentation-SPPU&lt;/li&gt;
&lt;/ol&gt;</t>
  </si>
  <si>
    <t>Artificial Intelligence tools,Microsoft Office</t>
  </si>
  <si>
    <t>23-Feb-26 03:30 PM</t>
  </si>
  <si>
    <t>Yogendra Vijay Bachhav</t>
  </si>
  <si>
    <t>bachhavyogendra@gmail.com</t>
  </si>
  <si>
    <t>20-Aug-1991</t>
  </si>
  <si>
    <t xml:space="preserve">VIJAY </t>
  </si>
  <si>
    <t>Flat No 1010, Royal Park, Near Mukai Chowk Kiwale, Pune 412101</t>
  </si>
  <si>
    <t xml:space="preserve">Jai Hind High School Dhule </t>
  </si>
  <si>
    <t xml:space="preserve">Government Polytechnic Dhule </t>
  </si>
  <si>
    <t>Construction Material, Project Management</t>
  </si>
  <si>
    <t>JSPM's Rajarshi Shahu College of Engineering, Tathwade, Pune</t>
  </si>
  <si>
    <t>construction materials,Project Management,Construction Management</t>
  </si>
  <si>
    <t xml:space="preserve">North Maharashtra University </t>
  </si>
  <si>
    <t>SSVP's Bapusaheb Shivajirao Deore College of Engineering, Dhule</t>
  </si>
  <si>
    <t>Building Construction , Building Planning,Construction Management ,Architecture and Town Planning</t>
  </si>
  <si>
    <t xml:space="preserve">Water Resources Engineering </t>
  </si>
  <si>
    <t>SSBT's College of Engineering and Technology, bambhori, jagaon</t>
  </si>
  <si>
    <t>&lt;p&gt;1. International Conference on Innovations in Mechanical &amp;amp; Civil Engineering 2025 on Removal of turbidity using natural Moringa Oleifera Powder at Pimpri Chinchwad College of Engineering, Ravet, Pune.&lt;/p&gt;
&lt;p&gt;2. International Conference on Innovatio</t>
  </si>
  <si>
    <t>&lt;p&gt;1. Moringa Technology by use of moringa oleifera as bio coagulant&lt;/p&gt;
&lt;p&gt;International Journal of research publication in engineering and technology Pune.&lt;/p&gt;
&lt;p&gt;2. Author of Technical Publications, Pune for - Basic Surveying Advanced Surveying Construction Material&amp;nbsp;&lt;/p&gt;</t>
  </si>
  <si>
    <t xml:space="preserve">Auto CAD </t>
  </si>
  <si>
    <t>23-Feb-26 03:31 PM</t>
  </si>
  <si>
    <t>23-Feb-26 03:35 PM</t>
  </si>
  <si>
    <t>Umar Mohd Khan</t>
  </si>
  <si>
    <t>umar.007.morpheus@gmail.com</t>
  </si>
  <si>
    <t>27-Feb-1991</t>
  </si>
  <si>
    <t>Hindi, Urdu</t>
  </si>
  <si>
    <t>Mohd Tasneem Ullah Khan</t>
  </si>
  <si>
    <t>3/327, Zia Lodge
Marris Road
Aligarh - 202001, Uttar Pradesh</t>
  </si>
  <si>
    <t>St. Fidelis School</t>
  </si>
  <si>
    <t>Central Board Of Secondary Education (CBSE), Aligarh, Uttar Pradesh</t>
  </si>
  <si>
    <t>Mathematics, Science, Social Science, English, Hindi,IT</t>
  </si>
  <si>
    <t>Mathematics, Physics, Chemistry, Computer Science,English</t>
  </si>
  <si>
    <t xml:space="preserve">Mathematics(Hons .), Physics,Chemistry </t>
  </si>
  <si>
    <t>BSc (Hons.) Mathematics</t>
  </si>
  <si>
    <t>Differential Geometry, Mathematics</t>
  </si>
  <si>
    <t>MS Office,C++ ,LaTeX,Python,SageMath</t>
  </si>
  <si>
    <t>23-Feb-26 04:08 PM</t>
  </si>
  <si>
    <t>Md Ikramullah Khan</t>
  </si>
  <si>
    <t>ikrammohammad31@gmail.com</t>
  </si>
  <si>
    <t>28-Jan-1993</t>
  </si>
  <si>
    <t>KALEEM ULLAH KHAN</t>
  </si>
  <si>
    <t>H.NO: 2-7-915/1/A4212, Alipura, Subedari, Hanumakonda, Telangana, 506001</t>
  </si>
  <si>
    <t>BLUE BIRDS HIGH SCHOOL</t>
  </si>
  <si>
    <t>Board of Secondary Education</t>
  </si>
  <si>
    <t>English,Maths</t>
  </si>
  <si>
    <t>CV RAMAN JUNIOR COLLEGE</t>
  </si>
  <si>
    <t>Structural Analysis,Soil Mechanics,Concrete Tecnology,Construction Technology and Project Management,Strength of Materials,Surveying</t>
  </si>
  <si>
    <t>Muffakham Jah College of Engineering and Technology, Hyderabad</t>
  </si>
  <si>
    <t>Structural Design,Structural Analysis,Finite Element Methods,Advanced Concrete Technology,Structural Optimization</t>
  </si>
  <si>
    <t>&lt;p&gt;Certificate of Technical Achievement in AUTOCAD by WAVE Infotech (Certificate No: 61812)&lt;/p&gt;</t>
  </si>
  <si>
    <t>&lt;p&gt;1. Received a highly competitive International Travel Grant from Govt of India (Anusandhan National Research Foundation), for a paper presentation on "Impact of Sulphate Activation of Slag Cement on the Performance of Coarse Recycled Aggregate Concrete" at Eighth International Conference on Durability of Concrete Structures (ICDCS 2025), Heriot‐Watt University, Edinburgh, Scotland, United Kingdom.&lt;/p&gt;
&lt;p&gt;2. Received a competitive International Travel Grant of 1.5L by BITS Pilani, for a paper presentation on "Impact of Sulphate Activation of Slag Cement on the Performance of Coarse Recycled Aggregate Concrete" at ICDCS 2025, Edinburgh, Scotland, UK.&amp;nbsp;&lt;/p&gt;
&lt;p&gt;3. Received first place in an evaluative competition for poster presentation on "experimental and numerical analysis on alkali-activated pavement quality concrete with pre-treated coarse recycled aggregates" at BITS Pilani, Hyderabad campus. The award included a cash prize for research quality and presentation excellence.&lt;/p&gt;</t>
  </si>
  <si>
    <t>AutoCAD, Abaqus,ImageJ,OriginPro</t>
  </si>
  <si>
    <t>23-Feb-26 04:14 PM</t>
  </si>
  <si>
    <t>Mohd Shahvez Alam</t>
  </si>
  <si>
    <t>mohdshahvezalam.rs.mat20@itbhu.ac.in</t>
  </si>
  <si>
    <t>01-Mar-1995</t>
  </si>
  <si>
    <t>Mohd Kamil</t>
  </si>
  <si>
    <t>Village and post Gopali House number 201, dist- Saharanpur, state- UP, 247554</t>
  </si>
  <si>
    <t>Kisan Agri Inter College Gopali</t>
  </si>
  <si>
    <t>Uttar Pradesh</t>
  </si>
  <si>
    <t>Hin, Eng, Maths,Sc</t>
  </si>
  <si>
    <t>Hin, Eng</t>
  </si>
  <si>
    <t xml:space="preserve">Jamia Millia Islamia </t>
  </si>
  <si>
    <t>Maths (hons)</t>
  </si>
  <si>
    <t>IIT Hyderabad</t>
  </si>
  <si>
    <t>Pure Maths</t>
  </si>
  <si>
    <t>Number Theory</t>
  </si>
  <si>
    <t>IIT BHU</t>
  </si>
  <si>
    <t>&lt;p&gt;NET, Gate qualified&lt;/p&gt;</t>
  </si>
  <si>
    <t>23-Feb-26 04:24 PM</t>
  </si>
  <si>
    <t>Yogesh Makarand Keskar</t>
  </si>
  <si>
    <t>keskaryo@gmail.com</t>
  </si>
  <si>
    <t>05-Nov-1986</t>
  </si>
  <si>
    <t>Makarand Keskar</t>
  </si>
  <si>
    <t>Faculty Residence D102, Amity University Rajasthan , Jaipur- NH 11 C Kant Kalwar, Jaipur, 303002</t>
  </si>
  <si>
    <t>Arya Chanakya HS, Dharashiv</t>
  </si>
  <si>
    <t>Dharashiv, SSC Maharashtra State Board</t>
  </si>
  <si>
    <t>Yogeshwari Mahavidyalaya Ambejogai</t>
  </si>
  <si>
    <t>Ambejogai, Maharashtra State Board</t>
  </si>
  <si>
    <t>Science - PCM</t>
  </si>
  <si>
    <t>Appasaheb Birnale College of Architecture, Sangli</t>
  </si>
  <si>
    <t xml:space="preserve">COEP- University of Pune </t>
  </si>
  <si>
    <t>College of Engineering Pune (COEP)</t>
  </si>
  <si>
    <t>Town and Country Planning</t>
  </si>
  <si>
    <t>M.Tech in Town and Country Planning</t>
  </si>
  <si>
    <t>School of Planning and Architecture, Bhopal</t>
  </si>
  <si>
    <t>&lt;p&gt;Excellence Award in Research and Publication by Amity University Rajasthan Jaipur in January 2026&lt;/p&gt;
&lt;p&gt;&amp;nbsp;&lt;/p&gt;</t>
  </si>
  <si>
    <t>AutoCAD, MS Office, Google Sketchup</t>
  </si>
  <si>
    <t>23-Feb-26 04:30 PM</t>
  </si>
  <si>
    <t>23-Feb-26 04:31 PM</t>
  </si>
  <si>
    <t>23-Feb-26 04:33 PM</t>
  </si>
  <si>
    <t>Prashant Vithal  Kadam</t>
  </si>
  <si>
    <t>kadam_prashant@live.com</t>
  </si>
  <si>
    <t>14-Mar-1974</t>
  </si>
  <si>
    <t>Vithal Kadam</t>
  </si>
  <si>
    <t>AMRE PLAZA, AF-1, Shetyewaddo, Duler, Mapusa-Bardez-Goa.</t>
  </si>
  <si>
    <t>Holy spirit Institute</t>
  </si>
  <si>
    <t>Goa Board, Goa</t>
  </si>
  <si>
    <t>Smt. Parvatibai Chowgule College</t>
  </si>
  <si>
    <t>Economics/Psychology/OC/English</t>
  </si>
  <si>
    <t>Diploma in Information Technol;ogy</t>
  </si>
  <si>
    <t>Manipal</t>
  </si>
  <si>
    <t>Word/Excel/HTML/Tally/Access</t>
  </si>
  <si>
    <t>Goa University</t>
  </si>
  <si>
    <t>Economics/Statistics/International economics/Public Finance</t>
  </si>
  <si>
    <t>BA/LLB</t>
  </si>
  <si>
    <t>Goa University, Goa</t>
  </si>
  <si>
    <t>Damodar College</t>
  </si>
  <si>
    <t>Human Resource Management, Org. Behaviour</t>
  </si>
  <si>
    <t>International economics</t>
  </si>
  <si>
    <t>&lt;p&gt;UGC NET Qualified, Certified POSH Trainer&lt;/p&gt;</t>
  </si>
  <si>
    <t>&lt;p&gt;Author of 8 Books&lt;/p&gt;
&lt;p&gt;Publications in UGC/Peer Reviewed/Scopus Indexed : 64&lt;/p&gt;
&lt;p&gt;Patents:Two&lt;/p&gt;
&lt;p&gt;&amp;nbsp;&lt;/p&gt;</t>
  </si>
  <si>
    <t>MS Office, Excel</t>
  </si>
  <si>
    <t>23-Feb-26 05:24 PM</t>
  </si>
  <si>
    <t>Ashish  Rajeevkumar Meeruty</t>
  </si>
  <si>
    <t>ashishmeeruty91@gmail.com</t>
  </si>
  <si>
    <t>15-Jan-1991</t>
  </si>
  <si>
    <t>Hindi, English,Gujarati</t>
  </si>
  <si>
    <t>Rajeevkumar</t>
  </si>
  <si>
    <t>TOWER-B 302 VEDANT RESIDENCY OPP SUN BUNGLOWS BEHIND BHARAT PETROL PUMP DABHOI WAGHODIA RING ROAD</t>
  </si>
  <si>
    <t>ASHISH RAJEEVKUMAR MEERUTY</t>
  </si>
  <si>
    <t>SSC GSEB GUJARAT</t>
  </si>
  <si>
    <t>SCIENCE MATHS ENGLISH SS</t>
  </si>
  <si>
    <t>GHSEB GUJARAT</t>
  </si>
  <si>
    <t>PHYSICS CHEMISTRY MATHS</t>
  </si>
  <si>
    <t>GUJARAT TECHNOLOGICAL UNIVERSITY</t>
  </si>
  <si>
    <t>PARUL INSTITUTE OF ENGG AND TECH</t>
  </si>
  <si>
    <t xml:space="preserve">CIVIL </t>
  </si>
  <si>
    <t>SSSUTMS</t>
  </si>
  <si>
    <t>SCHOOL OF ENGINEERING</t>
  </si>
  <si>
    <t>STRUCTURAL DESIGN</t>
  </si>
  <si>
    <t>PARUL UNIVERSITY</t>
  </si>
  <si>
    <t>SRUCTURAL ENGINEERING &amp; STRUCTURAL HEALTH MONITORING</t>
  </si>
  <si>
    <t>&lt;p&gt;CERTIFIED VALUER&amp;nbsp;&lt;/p&gt;
&lt;p&gt;CHARTERED ENGINEER&lt;/p&gt;</t>
  </si>
  <si>
    <t>&lt;p&gt;1. Awarded as Best Faculty 2019-20&lt;/p&gt;
&lt;p&gt;2. Awarded as Best paper in International Conference 2020-Pandharpur&lt;/p&gt;
&lt;p&gt;3. Awarded as Best Presenter in International Conference 2020-Pandharpur&lt;/p&gt;
&lt;p&gt;4. Awarded as Research Promotion Award 2020 under Research Scholar category&lt;/p&gt;
&lt;p&gt;5. Guided M.Tech Student awarded as Best Thesis Award 2022.&lt;/p&gt;
&lt;p&gt;6. Awarded as RVNL Group Award for year 2020-21.&lt;/p&gt;
&lt;p&gt;7. Awarded as Navratna Incentive at Rail Vikas Nigam Ltd. on Oct 16, 23&amp;rsquo;&lt;/p&gt;
&lt;p&gt;8. Awarded as &amp;ldquo;Special Incentive Award&amp;rdquo; at Rail Vikas Nigam Ltd. on 01.11.2023.&lt;/p&gt;
&lt;p&gt;9. Cleared ISO Auditor Exam and Nominated as ISO Auditor.&lt;/p&gt;
&lt;p&gt;10. Awarded as Research Promotion Award 2022 under Research Scholar category&lt;/p&gt;
&lt;p&gt;11. Awarded as Best PEB shed Project -RVNL with Cash prize of Rs 1.5 lac.&lt;/p&gt;</t>
  </si>
  <si>
    <t xml:space="preserve">MS OFFICE,GEM </t>
  </si>
  <si>
    <t>23-Feb-26 05:46 PM</t>
  </si>
  <si>
    <t>Indu Nath Jha</t>
  </si>
  <si>
    <t>ijha627@gmail.com</t>
  </si>
  <si>
    <t>10-May-1996</t>
  </si>
  <si>
    <t>English, Hindi, Maithili, Bhojpuri,Bengali,Korean</t>
  </si>
  <si>
    <t>Mr. Janesh Kumar Jha</t>
  </si>
  <si>
    <t>Department of Management Studies, NIT Durgapur A-Zone, Durgapur - 713203, West Bengal</t>
  </si>
  <si>
    <t>R M R Seminary</t>
  </si>
  <si>
    <t>BSEB, Patna</t>
  </si>
  <si>
    <t>Maths,Science ,Social Science ,Hindi,Sanskrit</t>
  </si>
  <si>
    <t>Physics,Chemistry,Maths,English,Hindi</t>
  </si>
  <si>
    <t>Central University of Jharkhand</t>
  </si>
  <si>
    <t>Central University of Jharkhand, Ranchi</t>
  </si>
  <si>
    <t>Integrated MBA</t>
  </si>
  <si>
    <t>Organizational Behaviour</t>
  </si>
  <si>
    <t>National Institute of Teachnology Durgapur</t>
  </si>
  <si>
    <t>&lt;p data-start="0" data-end="121"&gt;1. I have successfully completed the NPTEL course &lt;strong data-start="47" data-end="84"&gt;Knowledge Management (noc22-mg99)&lt;/strong&gt; with a score of 75% on 04-10-2022.&lt;/p&gt;
&lt;p&gt;&amp;nbsp;&lt;/p&gt;
&lt;p data-start="123" data-end="249" dat</t>
  </si>
  <si>
    <t>&lt;div class="O0" style="language: en-IN; line-height: normal; text-indent: -.25in; text-align: left; direction: ltr; unicode-bidi: embed; mso-vertical-align-alt: auto; mso-line-break-override: none; word-break: normal; punctuation-wrap: hanging; margin: 0pt 0in 0pt .25in;"&gt;&lt;span style="font-size: 11.0pt;"&gt;&lt;span style="mso-special-format: 'numbullet3\,1'; font-family: +mj-lt;"&gt;1.&lt;/span&gt;&lt;/span&gt;&lt;span style="font-size: 11.0pt; font-family: 'Times New Roman'; mso-ascii-font-family: 'Times New Roman'; mso-fareast-font-family: +mn-ea; mso-bidi-font-family: 'Times New Roman'; mso-fareast-theme-font: minor-fareast; color: black; mso-color-index: 1; mso-font-kerning: 12.0pt; language: en-US; mso-style-textfill-type: solid; mso-style-textfill-fill-themecolor: text1; mso-style-textfill-fill-color: black; mso-style-textfill-fill-alpha: 100.0%;"&gt;Outstanding Paper Award winner, Emerald Literati Awards 2025 (Journal of Management Development).&lt;/span&gt;&lt;/div&gt;
&lt;div class="O0" style="language: en-IN; line-height: normal; text-indent: -.25in; text-align: left; direction: ltr; unicode-bidi: embed; mso-vertical-align-alt: auto; mso-line-break-override: none; word-break: normal; punctuation-wrap: hanging; margin: 0pt 0in 0pt .25in;"&gt;&lt;span style="font-size: 11.0pt;"&gt;&lt;span style="mso-special-format: 'numbullet3\,1'; font-family: +mj-lt;"&gt;2.&lt;/span&gt;&lt;/span&gt;&lt;span style="font-size: 11.0pt; font-family: 'Times New Roman'; mso-ascii-font-family: 'Times New Roman'; mso-fareast-font-family: +mn-ea; mso-bidi-font-family: 'Times New Roman'; mso-fareast-theme-font: minor-fareast; color: black; mso-color-index: 1; mso-font-kerning: 12.0pt; language: en-US; mso-style-textfill-type: solid; mso-style-textfill-fill-themecolor: text1; mso-style-textfill-fill-color: black; mso-style-textfill-fill-alpha: 100.0%;"&gt;Best paper award received for paper titled &amp;ldquo;The Synergy of Inclusion: How Inclusive Leadership Drives Performance and Creativity Through Psychological Empowerment&amp;rdquo; presented Management Doctoral Research Colloquium 2024 organized by NIT Durgapur (Dec 2024) .&lt;/span&gt;&lt;/div&gt;
&lt;div style="language: en-IN; margin-top: 0pt; margin-bottom: 0pt; margin-left: .25in; text-indent: -.25in; text-align: left; direction: ltr; unicode-bidi: embed; mso-line-break-override: none; word-break: normal; punctuation-wrap: hanging;"&gt;&lt;span style="font-size: 11.0pt;"&gt;&lt;span style="mso-special-format: 'numbullet3\,1'; font-family: +mj-lt;"&gt;3.&lt;/span&gt;&lt;/span&gt;&lt;span style="font-size: 11.0pt; font-family: 'Times New Roman'; mso-ascii-font-family: 'Times New Roman'; mso-fareast-font-family: +mn-ea; mso-bidi-font-family: 'Times New Roman'; mso-fareast-theme-font: minor-fareast; color: black; mso-color-index: 1; mso-font-kerning: 12.0pt; language: en-US; mso-style-textfill-type: solid; mso-style-textfill-fill-themecolor: text1; mso-style-textfill-fill-color: black; mso-style-textfill-fill-alpha: 100.0%;"&gt;UGC NET-2020, Organized by UGC, New Delhi, Score: 188, 62.6% (qualified)&lt;/span&gt;&lt;/div&gt;</t>
  </si>
  <si>
    <t>MS Office,IBM SPSS,IBM AMOS,SmartPLS,R studio,NVivo,Text mining,Jamovi,Lingo,Tora,Qualitative Research,Qunatiative Research</t>
  </si>
  <si>
    <t>23-Feb-26 06:00 PM</t>
  </si>
  <si>
    <t>23-Feb-26 06:01 PM</t>
  </si>
  <si>
    <t>23-Feb-26 06:04 PM</t>
  </si>
  <si>
    <t>Sanjeet Kumar Mishra</t>
  </si>
  <si>
    <t>sanjeet.mishra93@gmail.com</t>
  </si>
  <si>
    <t>02-Jan-1993</t>
  </si>
  <si>
    <t>Dinesh Mishra</t>
  </si>
  <si>
    <t xml:space="preserve">B-206, Brahamagiri, NITK Campus, Srinivasnagar, Surathkal, Mangalore-575025, Karnataka
</t>
  </si>
  <si>
    <t>Sri Ganpati Chakani High School, Hathilpur</t>
  </si>
  <si>
    <t>Science,Mathematics,Social Science,Hindi,Sanskrit,English</t>
  </si>
  <si>
    <t>T P S College, Patna</t>
  </si>
  <si>
    <t>Physics,Chemistry,Mathematics,English,Hindi</t>
  </si>
  <si>
    <t>Rajiv Gandhi Proudyogiki Vishwavidyalaya, Bhopal</t>
  </si>
  <si>
    <t>Lakshmi Narain College of Technology, Bhopal</t>
  </si>
  <si>
    <t xml:space="preserve">National Institute of Technical Teachers' Training and Research, Bhopal </t>
  </si>
  <si>
    <t>Construction Technology &amp; Management (3D Concrete Printing)</t>
  </si>
  <si>
    <t>&lt;p class="MsoListParagraph" style="text-align: justify; text-indent: -14.2pt; line-height: 115%; mso-list: l0 level1 lfo1; margin: 3.0pt 0cm .0001pt 14.5pt;"&gt;&lt;!-- [if !supportLists]--&gt;&lt;span lang="EN-US" style="font-size: 11pt; line-height: 115%; font-fami</t>
  </si>
  <si>
    <t>&lt;p class="MsoNormal" style="text-align: justify; text-indent: -16.0pt; line-height: 115%; mso-list: l0 level1 lfo1; tab-stops: 526.15pt; margin: 6.0pt 15.9pt .0001pt 17.85pt;"&gt;&lt;!-- [if !supportLists]--&gt;&lt;span lang="EN-US" style="font-size: 11pt; line-height: 115%; font-family: Wingdings;"&gt;&amp;sect;&lt;span style="font-variant-numeric: normal; font-variant-east-asian: normal; font-variant-alternates: normal; font-size-adjust: none; font-language-override: normal; font-kerning: auto; font-optical-sizing: auto; font-feature-settings: normal; font-variation-settings: normal; font-variant-position: normal; font-variant-emoji: normal; font-stretch: normal; font-size: 7pt; line-height: normal; font-family: 'Times New Roman';"&gt;&amp;nbsp; &lt;/span&gt;&lt;/span&gt;&lt;!--[endif]--&gt;&lt;strong&gt;&lt;span lang="EN-US" style="font-size: 11pt; line-height: 115%;"&gt;Best Poster Award&lt;/span&gt;&lt;/strong&gt;&lt;span lang="EN-US" style="font-size: 11pt; line-height: 115%;"&gt;- 8th Indian Lean Construction Conference (ILCC 2025), IIT Tirupati: Integrating Lean Construction Principles with 3D Concrete Printing: A Pathway to Efficient and Sustainable Digital Construction.&lt;/span&gt;&lt;/p&gt;
&lt;p class="MsoNormal" style="text-align: justify; text-indent: -16.0pt; line-height: 115%; mso-list: l0 level1 lfo1; tab-stops: 526.15pt; margin: 6.0pt 15.9pt .0001pt 17.85pt;"&gt;&amp;nbsp;&lt;/p&gt;
&lt;p class="MsoNormal" style="text-align: justify; text-indent: -16.0pt; line-height: 115%; mso-list: l0 level1 lfo1; margin: 0cm 25.65pt 3.0pt 17.85pt;"&gt;&lt;!-- [if !supportLists]--&gt;&lt;span lang="EN-US" style="font-size: 11pt; line-height: 115%; font-family: Wingdings;"&gt;&amp;sect;&lt;span style="font-variant-numeric: normal; font-variant-east-asian: normal; font-variant-alternates: normal; font-size-adjust: none; font-language-override: normal; font-kerning: auto; font-optical-sizing: auto; font-feature-settings: normal; font-variation-settings: normal; font-variant-position: normal; font-variant-emoji: normal; font-stretch: normal; font-size: 7pt; line-height: normal; font-family: 'Times New Roman';"&gt;&amp;nbsp; &amp;nbsp; &amp;nbsp;&lt;/span&gt;&lt;/span&gt;&lt;!--[endif]--&gt;&lt;strong&gt;&lt;span lang="EN-US" style="font-size: 11pt; line-height: 115%;"&gt;GATE (Civil Engineering)&lt;/span&gt;&lt;/strong&gt;&lt;span lang="EN-US" style="font-size: 11pt; line-height: 115%;"&gt;: Qualified in 2018, 2020, and 2021 (with 97+ percentile).&lt;/span&gt;&lt;/p&gt;
&lt;p class="MsoNormal" style="text-align: justify; text-indent: -16.0pt; line-height: 115%; mso-list: l0 level1 lfo1; tab-stops: 526.15pt; margin: 6.0pt 15.9pt .0001pt 17.85pt;"&gt;&amp;nbsp;&lt;/p&gt;</t>
  </si>
  <si>
    <t>Primavera,MS Project,AutoCAD,MS Ofiice,3D Concrete Printing,Rheology,Thermogramitry analysis,Fourier Transform Infrared spectroscopy,X-ray Diffraction (XRD),Scanning Electron Microscopy (SEM),Mineral Carbonation,Technical writing</t>
  </si>
  <si>
    <t>23-Feb-26 06:13 PM</t>
  </si>
  <si>
    <t>Pratibha Singh</t>
  </si>
  <si>
    <t>pratibha18singh@gmail.com</t>
  </si>
  <si>
    <t>20-Jul-1990</t>
  </si>
  <si>
    <t>K. K Singh Chauhan</t>
  </si>
  <si>
    <t>Royal Entrada Society, Bhumkar chowk, Wakad.
Pune</t>
  </si>
  <si>
    <t>RLB, Lucknow</t>
  </si>
  <si>
    <t>English Hindi Maths Science and social studies</t>
  </si>
  <si>
    <t>Mahanagar Boys Montessorie School, Lucknow</t>
  </si>
  <si>
    <t xml:space="preserve">English, Hindi,Science </t>
  </si>
  <si>
    <t>CCS University, Meerut</t>
  </si>
  <si>
    <t>Institute of Management Studies, Ghaziabad</t>
  </si>
  <si>
    <t>Human Resource Management and Labour Welfare</t>
  </si>
  <si>
    <t>Bachelor In Business Administration (BBA)</t>
  </si>
  <si>
    <t>GBTU, Noida</t>
  </si>
  <si>
    <t>ABES- IT, Ghaziabad</t>
  </si>
  <si>
    <t>Master in Business Administration (MBA)</t>
  </si>
  <si>
    <t>HRIS and Worklife Balance</t>
  </si>
  <si>
    <t>Integral University, Lucknow</t>
  </si>
  <si>
    <t>&lt;ol&gt;
&lt;li&gt;Rewarded for outstanding coordination for the student selection process and mentorship by IIEBM, Pune.&lt;/li&gt;
&lt;li&gt;Received silver medal in MBA for securing a second highest position at institute level.&lt;/li&gt;
&lt;li&gt;Received bronze medal in BBA for securing 3rd highest position at inter-branch level.&lt;/li&gt;
&lt;li&gt;Secured more than 80% marks in NTSE (National Talent Search Examinations).&amp;nbsp;&lt;/li&gt;
&lt;/ol&gt;</t>
  </si>
  <si>
    <t>Canvas, Moodle, Google classrooms, Microsoft Teams, ChatGpt. Human Resource Information Systems (ESS,  zoho, HR.my,) Conversant in Microsoft with Internet (UPTEC). Conversant in SAP (HR)- 6.0 Knowledge of Success Factor.</t>
  </si>
  <si>
    <t>23-Feb-26 06:19 PM</t>
  </si>
  <si>
    <t>Param  Dnyaneshwar Gajbhiye</t>
  </si>
  <si>
    <t>paramgajbhiye93@gmail.com</t>
  </si>
  <si>
    <t>17-Aug-1993</t>
  </si>
  <si>
    <t>DNYANESHWAR</t>
  </si>
  <si>
    <t>F 401, Shre Ganesh Apartment Phase 2, Near Maharashtra Emporium, Zingabai Takli 440030</t>
  </si>
  <si>
    <t xml:space="preserve">Br. S. W. Vidya Niketan N.M.C   </t>
  </si>
  <si>
    <t xml:space="preserve">MSBHE NAGPUR/MAHARASHTRA   </t>
  </si>
  <si>
    <t>English ,marathi,hindi</t>
  </si>
  <si>
    <t xml:space="preserve">S.F.S JR COLLEGE AND HIGH SCHOOL, SADAR NAGPUR </t>
  </si>
  <si>
    <t xml:space="preserve">MSBHE NAGPUR/MAHARASHTRA </t>
  </si>
  <si>
    <t xml:space="preserve">SARDAR VALLABHBHAI NATIONAL INSTITUTE OF TECHNOLOGY SURAT </t>
  </si>
  <si>
    <t xml:space="preserve">Rashtrasant Tukadoji Maharaj University </t>
  </si>
  <si>
    <t xml:space="preserve">NAGPUR INSTITUTE OF TECHNOLGY NAGPUR/MAHARASHTRA </t>
  </si>
  <si>
    <t>Government College of Engineering Karad</t>
  </si>
  <si>
    <t>Civil-Structure</t>
  </si>
  <si>
    <t>M.E in Structural Engineering</t>
  </si>
  <si>
    <t xml:space="preserve">SHIVAJI UNIVERSITY </t>
  </si>
  <si>
    <t>GOVERNMENT COLLEGE OF ENGINEERING KARAD</t>
  </si>
  <si>
    <t>Flexural Analysis of Laminated and Sandwich Composite Beams  and Plates Using Fifth Order Shear Deformation Theory</t>
  </si>
  <si>
    <t>SARDAR  VALLABHBHAI NATIONAL INSTITUTE OF TECHNOLOGY SURAT</t>
  </si>
  <si>
    <t>&lt;p&gt;Reviewer for several prestigious academic journals, including the Journal of Soft Computing in Civil Engineering (SCCE), and the Journal of Taylor and Francis Journals. Additionally, I contribute to the Journal of Structural Design and Construction Practice (ASCE), the Journal of Civil Engineering and Construction, and the Sigma Journal of Engineering and Natural Sciences.&lt;/p&gt;
&lt;p&gt;Editor for the book series titled "Futuristic Trends in Mechanical Engineering", published by IIP Proceedings Team Iterative International Publishers (IIP).&lt;/p&gt;
&lt;p&gt;Young Professional Group Member of the American Institute of Aeronautics and Astronautics (AIAA)&lt;/p&gt;
&lt;p&gt;Affiliate Member of the American Society of Civil Engineering (ASCE)&lt;/p&gt;</t>
  </si>
  <si>
    <t>MATLAB,LSDYAN,MS Office</t>
  </si>
  <si>
    <t>23-Feb-26 06:39 PM</t>
  </si>
  <si>
    <t>23-Feb-26 07:37 PM</t>
  </si>
  <si>
    <t>Tanmay Pradeep Kulkarni</t>
  </si>
  <si>
    <t>tnm.kulkarni@gmail.com</t>
  </si>
  <si>
    <t>26-Mar-1993</t>
  </si>
  <si>
    <t>Pradeep Kulkarni</t>
  </si>
  <si>
    <t>#401, 3B, 4th Floor, Shri Riddhi Enclave, Viman Nagar, Pune 411014</t>
  </si>
  <si>
    <t xml:space="preserve">KV ISP, Nasik </t>
  </si>
  <si>
    <t>CBSE / Nasik / Maharashtra</t>
  </si>
  <si>
    <t>NIOS</t>
  </si>
  <si>
    <t>NIOS / New Delhi / Delhi NCR</t>
  </si>
  <si>
    <t xml:space="preserve">Gulbarga University </t>
  </si>
  <si>
    <t>Kohinoor International Management Institute / Khandala / Maharashtra</t>
  </si>
  <si>
    <t>International Hotel &amp; Tourism Administration</t>
  </si>
  <si>
    <t>Hotel &amp; Tourism Administration</t>
  </si>
  <si>
    <t>S P Pune University</t>
  </si>
  <si>
    <t>K R Sapkal College of Management Studies / Nasik / Maharashtra</t>
  </si>
  <si>
    <t>Tourism &amp; Hospitality Managemen</t>
  </si>
  <si>
    <t>Tourism &amp; Hospitality Management</t>
  </si>
  <si>
    <t>Sandip University / Nasik</t>
  </si>
  <si>
    <t>&lt;p&gt;&lt;span class="Yjhzub" style="font-weight: bolder; color: #001d35; font-family: Arial, sans-serif; font-size: 16px; background-color: #ffffff;"&gt;American Hotel &amp;amp; Lodging Educational Institute&lt;/span&gt;&lt;/p&gt;</t>
  </si>
  <si>
    <t>&lt;p&gt;1. National Drums Player, MP&lt;/p&gt;
&lt;p&gt;2. Regional Badminton Player, MP&lt;/p&gt;
&lt;p&gt;3. Runner Up - National Level Debate Competition, Maharashtra&lt;/p&gt;</t>
  </si>
  <si>
    <t>MS-CIT</t>
  </si>
  <si>
    <t>23-Feb-26 07:49 PM</t>
  </si>
  <si>
    <t>Lavangika Lavangika</t>
  </si>
  <si>
    <t>lavangika0@gmail.com</t>
  </si>
  <si>
    <t>22-Aug-2001</t>
  </si>
  <si>
    <t xml:space="preserve">Hindi,English ,. </t>
  </si>
  <si>
    <t>Sunil kumar</t>
  </si>
  <si>
    <t>271 G , Ekta Vihar ( also called Akta Vihar ) , Garhi Cantt</t>
  </si>
  <si>
    <t xml:space="preserve">Doon Valley Public School </t>
  </si>
  <si>
    <t>P C M</t>
  </si>
  <si>
    <t xml:space="preserve">P C M </t>
  </si>
  <si>
    <t xml:space="preserve">DIT University </t>
  </si>
  <si>
    <t xml:space="preserve">School of Planning and Architecture </t>
  </si>
  <si>
    <t xml:space="preserve">School of Planning and Architecture,  New Delhi </t>
  </si>
  <si>
    <t>&lt;p&gt;Gate Qualification with AIR 188&lt;/p&gt;
&lt;p&gt;COA licenced Architect&lt;/p&gt;
&lt;p&gt;REVIT architect cource certification&amp;nbsp;&lt;/p&gt;</t>
  </si>
  <si>
    <t>&lt;p&gt;Published a research paper named 'Sceintific reasoning behind mythological depiction of Nagara style temples'.&lt;/p&gt;</t>
  </si>
  <si>
    <t>AutoCAD, Revit, Sketchup, Lumion, MS office, QGIS, Arc GIS, Photoshop,.</t>
  </si>
  <si>
    <t>23-Feb-26 07:54 PM</t>
  </si>
  <si>
    <t>Juhi Sharma</t>
  </si>
  <si>
    <t>juhisharma1310@gmail.com</t>
  </si>
  <si>
    <t>13-Oct-1994</t>
  </si>
  <si>
    <t>Vishnu Sharma</t>
  </si>
  <si>
    <t>1006, tower-11, Skyi songbird, Bhugaon, Pune</t>
  </si>
  <si>
    <t>St Francis Secondary School</t>
  </si>
  <si>
    <t>St Patrick's Junior College</t>
  </si>
  <si>
    <t>English, Hindi,commerce, economics,accounts</t>
  </si>
  <si>
    <t>Dr. B. R Ambedkar University, Agra</t>
  </si>
  <si>
    <t>St. John's College, Agra</t>
  </si>
  <si>
    <t>Corporate Accounting, Financial Management,Auditing</t>
  </si>
  <si>
    <t>Financial Institutions and Market, Investment management,Management ,concept and OB</t>
  </si>
  <si>
    <t>Behavioral economics, green products</t>
  </si>
  <si>
    <t>Dayalbagh Educational Institute Agra</t>
  </si>
  <si>
    <t>&lt;p&gt;1. UGC/NET 2018&lt;/p&gt;
&lt;p&gt;2. participant in international webinar on financial services , industry &amp;amp; cyber security&lt;/p&gt;
&lt;p&gt;3. FDP on outcome based eduction&amp;nbsp;&lt;/p&gt;
&lt;p&gt;4. organizing committee in international conference&amp;nbsp;&lt;/p&gt;
&lt;p&gt;5. convenor in in</t>
  </si>
  <si>
    <t>&lt;ol data-start="273" data-end="1856"&gt;
&lt;li data-start="273" data-end="443"&gt;
&lt;p data-start="276" data-end="443"&gt;&lt;strong data-start="276" data-end="315"&gt;Ph.D. in Applied Business Economics&lt;/strong&gt; from &lt;span class="hover:entity-accent entity-underline inline cursor-pointer align-baseline"&gt;Dayalbagh Educational Institute&lt;/span&gt; (2023), strengthening academic and research expertise in finance and sustainability.&lt;/p&gt;
&lt;/li&gt;
&lt;li data-start="445" data-end="569"&gt;
&lt;p data-start="448" data-end="569"&gt;&lt;strong data-start="448" data-end="486"&gt;UGC NET Qualified (Commerce, 2018)&lt;/strong&gt; &amp;mdash; demonstrating eligibility and competence for higher education teaching in India.&lt;/p&gt;
&lt;/li&gt;
&lt;li data-start="571" data-end="849"&gt;
&lt;p data-start="574" data-end="696"&gt;&lt;strong data-start="574" data-end="605"&gt;Published 4 Research Papers&lt;/strong&gt;, including &lt;strong data-start="617" data-end="653"&gt;2 Scopus-indexed journals (2025)&lt;/strong&gt;, showcasing strong research capability in:&lt;/p&gt;
&lt;ul data-start="700" data-end="849"&gt;
&lt;li data-start="700" data-end="732"&gt;
&lt;p data-start="702" data-end="732"&gt;ESG and investment decisions&lt;/p&gt;
&lt;/li&gt;
&lt;li data-start="736" data-end="779"&gt;
&lt;p data-start="738" data-end="779"&gt;Sustainable digital banking and fintech&lt;/p&gt;
&lt;/li&gt;
&lt;li data-start="783" data-end="812"&gt;
&lt;p data-start="785" data-end="812"&gt;Green banking initiatives&lt;/p&gt;
&lt;/li&gt;
&lt;li data-start="816" data-end="849"&gt;
&lt;p data-start="818" data-end="849"&gt;Sustainability in FMCG sector&lt;/p&gt;
&lt;/li&gt;
&lt;/ul&gt;
&lt;/li&gt;
&lt;li data-start="851" data-end="1000"&gt;
&lt;p data-start="854" data-end="1000"&gt;&lt;strong data-start="854" data-end="903"&gt;Convenor of Investor Awareness Program (2023)&lt;/strong&gt; at &lt;span class="hover:entity-accent entity-underline inline cursor-pointer align-baseline"&gt;Sanskriti University&lt;/span&gt; &amp;mdash; demonstrating leadership and event management skills.&lt;/p&gt;
&lt;/li&gt;
&lt;li data-start="1002" data-end="1109"&gt;
&lt;p data-start="1005" data-end="1109"&gt;&lt;strong data-start="1005" data-end="1039"&gt;Head of Disciplinary Committee&lt;/strong&gt; &amp;mdash; entrusted with institutional responsibility and student governance.&lt;/p&gt;
&lt;/li&gt;
&lt;li data-start="1111" data-end="1297"&gt;
&lt;p data-start="1114" data-end="1153"&gt;&lt;strong data-start="1114" data-end="1148"&gt;Member of Organizing Committee&lt;/strong&gt; for:&lt;/p&gt;
&lt;ul data-start="1157" data-end="1297"&gt;
&lt;li data-start="1157" data-end="1204"&gt;
&lt;p data-start="1159" data-end="1204"&gt;International Conference on COVID-19 impact&lt;/p&gt;
&lt;/li&gt;
&lt;li data-start="1208" data-end="1297"&gt;
&lt;p data-start="1210" data-end="1297"&gt;4th Multidisciplinary National Conference&lt;br data-start="1251" data-end="1254" /&gt;at &lt;span class="hover:entity-accent entity-underline inline cursor-pointer align-baseline"&gt;Dayalbagh Educational Institute&lt;/span&gt;&lt;/p&gt;
&lt;/li&gt;
&lt;/ul&gt;
&lt;/li&gt;
&lt;li data-start="1299" data-end="1456"&gt;
&lt;p data-start="1302" data-end="1366"&gt;&lt;strong data-start="1302" data-end="1331"&gt;Presented Research Papers&lt;/strong&gt; at reputed institutions including:&lt;/p&gt;
&lt;ul data-start="1370" data-end="1456"&gt;
&lt;li data-start="1370" data-end="1411"&gt;
&lt;p data-start="1372" data-end="1411"&gt;&lt;span class="hover:entity-accent entity-underline inline cursor-pointer align-baseline"&gt;Guru Gobind Singh Indraprastha University&lt;/span&gt;&lt;/p&gt;
&lt;/li&gt;
&lt;li data-start="1415" data-end="1456"&gt;
&lt;p data-start="1417" data-end="1456"&gt;&lt;span class="hover:entity-accent entity-underline inline cursor-pointer align-baseline"&gt;Tata Institute of Social Sciences&lt;/span&gt;&lt;/p&gt;
&lt;/li&gt;
&lt;/ul&gt;
&lt;/li&gt;
&lt;li data-start="1458" data-end="1670"&gt;
&lt;p data-start="1461" data-end="1506"&gt;&lt;strong data-start="1461" data-end="1497"&gt;Taught Advanced Finance Subjects&lt;/strong&gt; such as:&lt;/p&gt;
&lt;ul data-start="1510" data-end="1670"&gt;
&lt;li data-start="1510" data-end="1535"&gt;
&lt;p data-start="1512" data-end="1535"&gt;International Finance&lt;/p&gt;
&lt;/li&gt;
&lt;li data-start="1539" data-end="1571"&gt;
&lt;p data-start="1541" data-end="1571"&gt;Banking &amp;amp; Financial Services&lt;/p&gt;
&lt;/li&gt;
&lt;li data-start="1575" data-end="1602"&gt;
&lt;p data-start="1577" data-end="1602"&gt;CAMELS Model in Banking&lt;/p&gt;
&lt;/li&gt;
&lt;li data-start="1606" data-end="1642"&gt;
&lt;p data-start="1608" data-end="1642"&gt;Financial Markets &amp;amp; Institutions&lt;/p&gt;
&lt;/li&gt;
&lt;li data-start="1646" data-end="1670"&gt;
&lt;p data-start="1648" data-end="1670"&gt;Financial Management&lt;/p&gt;
&lt;/li&gt;
&lt;/ul&gt;
&lt;/li&gt;
&lt;li data-start="1672" data-end="1794"&gt;
&lt;p data-start="1675" data-end="1794"&gt;&lt;strong data-start="1675" data-end="1704"&gt;Mentored UG &amp;amp; PG students&lt;/strong&gt; in research projects with structured mentor&amp;ndash;mentee and failure analysis reporting system.&lt;/p&gt;
&lt;/li&gt;
&lt;li data-start="1796" data-end="1856"&gt;
&lt;p data-start="1800" data-end="1856"&gt;&lt;strong data-start="1800" data-end="1844"&gt;Integrated Practical Learning Approaches&lt;/strong&gt;, including:&lt;/p&gt;
&lt;/li&gt;
&lt;/ol&gt;
&lt;p&gt;&amp;nbsp;&lt;/p&gt;
&lt;ul data-start="1860" data-end="1949"&gt;
&lt;li data-start="1860" data-end="1876"&gt;
&lt;p data-start="1862" data-end="1876"&gt;Case studies&lt;/p&gt;
&lt;/li&gt;
&lt;li data-start="1880" data-end="1904"&gt;
&lt;p data-start="1882" data-end="1904"&gt;Business simulations&lt;/p&gt;
&lt;/li&gt;
&lt;li data-start="1908" data-end="1949"&gt;
&lt;p data-start="1910" data-end="1949"&gt;Outcome-based education (FDP certified)&lt;/p&gt;
&lt;/li&gt;
&lt;/ul&gt;</t>
  </si>
  <si>
    <t>ms office, ms project, google sheets, AI for PPTs</t>
  </si>
  <si>
    <t>23-Feb-26 08:38 PM</t>
  </si>
  <si>
    <t>Sathvik  S</t>
  </si>
  <si>
    <t>sathviksharath266@gmail.com</t>
  </si>
  <si>
    <t>Hindi, English,kannada,Telugu,Tamil</t>
  </si>
  <si>
    <t xml:space="preserve">N Sharath Chandra </t>
  </si>
  <si>
    <t>266 ESHA, Paduka Mandira Road, BHCS Layout, BSk 4th stage, Bengaluru-560061</t>
  </si>
  <si>
    <t>Dr Atul Kumar Singh</t>
  </si>
  <si>
    <t xml:space="preserve">ST Judes Public School and Junior College </t>
  </si>
  <si>
    <t>Science ,English,Maths,Computer Science</t>
  </si>
  <si>
    <t xml:space="preserve">SGPTA Pu College </t>
  </si>
  <si>
    <t xml:space="preserve">PUC </t>
  </si>
  <si>
    <t xml:space="preserve">Science ,English ,Maths </t>
  </si>
  <si>
    <t xml:space="preserve">VTU </t>
  </si>
  <si>
    <t xml:space="preserve">SJB Institute of Science and Technology </t>
  </si>
  <si>
    <t>Construction Management,concrete technology,Research methodology,Surveying,Project management</t>
  </si>
  <si>
    <t xml:space="preserve">SRM University </t>
  </si>
  <si>
    <t xml:space="preserve">SRM Institute of Science and Technology </t>
  </si>
  <si>
    <t xml:space="preserve">Construction management,Automation in construction ,Modernistic Approaches in construction ,Contract Management ,Safety and Health </t>
  </si>
  <si>
    <t>&lt;p&gt;Best Research Award in 2024 and 2025&lt;/p&gt;
&lt;p&gt;Core Research Head at DSCE&lt;/p&gt;
&lt;p&gt;Young Researcher Award by IEI&lt;/p&gt;</t>
  </si>
  <si>
    <t xml:space="preserve"> AutoCAD, MS Office, MS Project, Primavera,BIM,Python ,Machine learning,Artificial Intelligence</t>
  </si>
  <si>
    <t>23-Feb-26 09:11 PM</t>
  </si>
  <si>
    <t>Sudarshan Popat Pawar</t>
  </si>
  <si>
    <t>pawarsudarshan3@gmail.com</t>
  </si>
  <si>
    <t>03-Jul-1992</t>
  </si>
  <si>
    <t>Popat</t>
  </si>
  <si>
    <t>Sr. No 35/1, Flat No. 407, Yogeshwari Park, Near Khedekar Industrial Estate, Narhe, Pune</t>
  </si>
  <si>
    <t>Dr. Amruta Khedkar</t>
  </si>
  <si>
    <t>Technology and Management</t>
  </si>
  <si>
    <t>MVM</t>
  </si>
  <si>
    <t>Pune/ Maharashtra</t>
  </si>
  <si>
    <t>T. C. College, Baramati</t>
  </si>
  <si>
    <t>Pune / Maharashtra</t>
  </si>
  <si>
    <t>GDC&amp;A</t>
  </si>
  <si>
    <t>GDC&amp;A Board</t>
  </si>
  <si>
    <t>Cooperation and Accounting</t>
  </si>
  <si>
    <t>T. C. College, Baramati (Pune) / Maharashtra</t>
  </si>
  <si>
    <t>Cost and Works Accounting</t>
  </si>
  <si>
    <t>Cost and Works Accounting/ Commerce</t>
  </si>
  <si>
    <t>Advanced Accounting and Taxation</t>
  </si>
  <si>
    <t>Marketing (Commerce and Management)</t>
  </si>
  <si>
    <t>&lt;p&gt;LL.B. (Pursuing &amp;ndash; Final Semester)&lt;/p&gt;
&lt;p&gt;&lt;strong data-start="659" data-end="695"&gt;NPTEL Certification (IIT Bombay)&lt;/strong&gt; &amp;ndash; Financial Accounting (July&amp;ndash;September 2025).&lt;/p&gt;
&lt;p&gt;&lt;strong data-start="745" data-end="792"&gt;Refresher Course i</t>
  </si>
  <si>
    <t>&lt;p&gt;&lt;strong data-start="700" data-end="727"&gt;Board of Studies Member&lt;/strong&gt; in Business Administration, Law, International Business&lt;/p&gt;
&lt;p&gt;&lt;strong data-start="700" data-end="727"&gt;Board of Studies Member&lt;/strong&gt; in Commerce and Management&lt;/p&gt;
&lt;p&gt;&lt;strong data-start="700" data-end="727"&gt;Board of Studies Member&lt;/strong&gt; in B.Voc Retail Management at Autonomous Institutions&lt;/p&gt;</t>
  </si>
  <si>
    <t>Statistical Software,Accounting Software: Tally ERP 9.0,E-Learning Tools</t>
  </si>
  <si>
    <t>23-Feb-26 09:19 PM</t>
  </si>
  <si>
    <t>23-Feb-26 09:20 PM</t>
  </si>
  <si>
    <t>23-Feb-26 09:22 PM</t>
  </si>
  <si>
    <t>Deepesh Gotherwal</t>
  </si>
  <si>
    <t>f21deepeshg@iimidr.ac.in</t>
  </si>
  <si>
    <t>24-Jul-1991</t>
  </si>
  <si>
    <t>Shyam Sunder Verma</t>
  </si>
  <si>
    <t>DPM Residence, IIM Indore, Rau-453556</t>
  </si>
  <si>
    <t>Maheshwari High Secondary School Jaipur</t>
  </si>
  <si>
    <t>Board of Secondary Education, Rajasthan</t>
  </si>
  <si>
    <t>Science, mathss, English, hindi</t>
  </si>
  <si>
    <t>Centeral Board of Secondary Education</t>
  </si>
  <si>
    <t>IIT-Madras</t>
  </si>
  <si>
    <t>Analytics</t>
  </si>
  <si>
    <t>Maharana Pratap University of Agriculture and Technology</t>
  </si>
  <si>
    <t>College of Technology and Engineering</t>
  </si>
  <si>
    <t>BITS-Pilani</t>
  </si>
  <si>
    <t>Data Science</t>
  </si>
  <si>
    <t>Operations Management and Quantitative Techniques</t>
  </si>
  <si>
    <t>IIM-Indore</t>
  </si>
  <si>
    <t>Python, Anylogic</t>
  </si>
  <si>
    <t>23-Feb-26 09:31 PM</t>
  </si>
  <si>
    <t>Pradyut Anand</t>
  </si>
  <si>
    <t>pradyut.bitmesra@gmail.com</t>
  </si>
  <si>
    <t>31-Oct-1996</t>
  </si>
  <si>
    <t>Anand Kumar Singh</t>
  </si>
  <si>
    <t>House No 396 B ROad No 4C Asho Nagar Ranchi 834002 Jharkhand India</t>
  </si>
  <si>
    <t>BISHOP WESTCOTT BOYS SCHOOL NAMKUM</t>
  </si>
  <si>
    <t>RANCHI, JHARKHAND</t>
  </si>
  <si>
    <t>GENERAL CISCE SYLLABUS</t>
  </si>
  <si>
    <t>JAHWAHAR VIDYA MANDIR SHYAMALI</t>
  </si>
  <si>
    <t>PHYSICS,CHEMISTRY,BIOLOGY,MATHEMATICS,ENGLISH</t>
  </si>
  <si>
    <t>MANIPAL ACADEMY OF HIGHER EDUCATION</t>
  </si>
  <si>
    <t>MANIPAL, KARNATAKA</t>
  </si>
  <si>
    <t>BIRLA INSTITUTE OF TECHNOLOGY MESRA</t>
  </si>
  <si>
    <t>&lt;p&gt;In my academic life, I have tried to ensure that I am consistent and deep in whatever I undertake. I received the Gold Medal in my B.Tech as I got the highest overall GPA, completed my M. Tech and PhD in Birla Institute of Technology, Mesra, with good academic results, with CGPA of 9.13 and 9.40, respectively.&lt;/p&gt;
&lt;p&gt;During my Ph.D., I extensively worked on the development of sustainable aerated concrete blocks; the mixture of construction and demolition wastes, GGBS, fly ash, zeolite, and other recycled materials were used. Another important contribution that I made was working on and testing an Accelerated Curing Tank as a viable alternative to test autoclaving. This enhanced greatly compressive and flexural strength besides making the process more economical. I have also added steel wool fibers to increase resistance to crack and toughness. In addition to experimental, I used machine learning algorithms including Gaussian process regression, XGBoost, random forest and light gbm to estimate as well as optimise the concrete properties.&lt;/p&gt;
&lt;p&gt;I have written several research articles in the reputable SCIE and Scopus-indexed journals, such as Q1 journals, such as Construction and Building Materials and Circular Economy and Sustainability. My general area of work is sustainable materials, durability improvement, recycled aggregates, and pavements and interdisciplinary research bridging civil engineering and policy and legal frameworks.&lt;/p&gt;
&lt;p&gt;I have been employed as an Assistant Professor and Research Coordinator professionally with experience in mentoring students and advising research projects. Another industry exposure I got was at MECON Ltd. where I was involved in quality assurance and concrete testing of major industrial works at SAIL Rourkela. I have been assigned leadership roles like Placement Coordinator and academic coordination in addition to teaching and research, which has been involved in institutional growth.&lt;/p&gt;</t>
  </si>
  <si>
    <t>MS Office,Python,MATLAB,SPSS</t>
  </si>
  <si>
    <t>23-Feb-26 10:16 PM</t>
  </si>
  <si>
    <t>Aseema Vishwas Dake</t>
  </si>
  <si>
    <t>aseemakulkarni@gmail.com</t>
  </si>
  <si>
    <t>11-Aug-1984</t>
  </si>
  <si>
    <t xml:space="preserve">Prashant Kulkarni </t>
  </si>
  <si>
    <t xml:space="preserve">Flat. No. D 1101 , Lorelle Apartments , Near Dutta Mandir , Thergaon Road , Pune - 411057
</t>
  </si>
  <si>
    <t>Dr.Medha S Joshi</t>
  </si>
  <si>
    <t xml:space="preserve">Former Professor , School of Construction , NICMAR University , Pune </t>
  </si>
  <si>
    <t xml:space="preserve">SSC , Maharshtra </t>
  </si>
  <si>
    <t xml:space="preserve">Maths , Science </t>
  </si>
  <si>
    <t xml:space="preserve">HSC , Maharshtra </t>
  </si>
  <si>
    <t xml:space="preserve">Maths </t>
  </si>
  <si>
    <t>Symbisosis College of Arts and Commerce , Pune , Maharshtra</t>
  </si>
  <si>
    <t xml:space="preserve">Costing </t>
  </si>
  <si>
    <t>Suryadutta's SIMIR , Pune , Maharashtra</t>
  </si>
  <si>
    <t xml:space="preserve">Cyber Law </t>
  </si>
  <si>
    <t>MCM</t>
  </si>
  <si>
    <t xml:space="preserve">Computer Management </t>
  </si>
  <si>
    <t xml:space="preserve">ICAI </t>
  </si>
  <si>
    <t xml:space="preserve">Finance , Taxation ,Accounting </t>
  </si>
  <si>
    <t xml:space="preserve">Bharati Vidyapeeth University </t>
  </si>
  <si>
    <t>&lt;p&gt;DISA - Diploma in Information System Audit , ICAI&amp;nbsp;&lt;/p&gt;
&lt;p&gt;IIM Jammu Alumunus - Completed the Executive Program in Financial Analytics offered by IIM Jammu along withNSE Academy&lt;/p&gt;
&lt;p&gt;&amp;nbsp;&lt;/p&gt;
&lt;p&gt;&amp;nbsp;&lt;/p&gt;</t>
  </si>
  <si>
    <t>&lt;ul&gt;
&lt;li&gt;Secured 14th rank all over India in PE-I CA exam.&lt;/li&gt;
&lt;/ul&gt;
&lt;p&gt;&amp;bull; Secured 49th rank all over India in PE-II CA exam.&lt;/p&gt;
&lt;p&gt;&amp;bull; In CA PE-II and Final CA exam appeared and cleared both groups in first attempt.&lt;/p&gt;
&lt;p&gt;&amp;bull; Secured first rank in Mathematics and Statistics in F.Y.B.com by securing 100 out of 100 marks&lt;/p&gt;
&lt;p&gt;&amp;bull; Secured 96.38percentile in ATMA management admissions exam.&lt;/p&gt;
&lt;p&gt;&amp;bull; Secured 1st position in college for MCM (Master&amp;rsquo;s in computer management) - First semester&lt;/p&gt;
&lt;ul&gt;
&lt;li&gt;Cleared the Pre Phd course work exam - First Class.&lt;/li&gt;
&lt;/ul&gt;</t>
  </si>
  <si>
    <t>23-Feb-26 10:46 PM</t>
  </si>
  <si>
    <t>Bibhu Ranjan Pal</t>
  </si>
  <si>
    <t>bibhupal@rediffmail.com</t>
  </si>
  <si>
    <t>30-Jun-1978</t>
  </si>
  <si>
    <t>Hindi English Oriya</t>
  </si>
  <si>
    <t>Panhanan Pal</t>
  </si>
  <si>
    <t>C/O Debadatta Ray , Priyadashini Roda , Jajpu , Odisha 755019</t>
  </si>
  <si>
    <t>Rashtriya Viodyalay , Rajgangpur</t>
  </si>
  <si>
    <t>Board of Secondary Education, Odisha</t>
  </si>
  <si>
    <t>English, Math</t>
  </si>
  <si>
    <t>FM College , Baleswar</t>
  </si>
  <si>
    <t>Council of Higher Secondary Education/Odisha</t>
  </si>
  <si>
    <t>Utkal Universsity</t>
  </si>
  <si>
    <t>IGIT , Sarang , Odisha</t>
  </si>
  <si>
    <t>Bachelor in Enginering</t>
  </si>
  <si>
    <t>Ravenshaw College</t>
  </si>
  <si>
    <t>operation management</t>
  </si>
  <si>
    <t>Raveshaw College , cuttack</t>
  </si>
  <si>
    <t>&lt;p&gt;BE Electrical&lt;/p&gt;
&lt;p&gt;MBA in Operation Management&lt;/p&gt;
&lt;p&gt;PG Dploma in HRM&lt;/p&gt;</t>
  </si>
  <si>
    <t>&lt;p&gt;My Achievent includes leading team for quickest revival of RMHS &amp;amp; Supply chain department function in 2022&lt;/p&gt;</t>
  </si>
  <si>
    <t>23-Feb-26 10:54 PM</t>
  </si>
  <si>
    <t>Uma Chandru</t>
  </si>
  <si>
    <t>umachand1112@gmail.com</t>
  </si>
  <si>
    <t>11-Dec-1997</t>
  </si>
  <si>
    <t>English,Tamil</t>
  </si>
  <si>
    <t>R Chandru</t>
  </si>
  <si>
    <t>Plot no 4, Balaji nagar 23rd cross east
Kattur
Tiruchirappalli
Tamil Nadu - 620019.</t>
  </si>
  <si>
    <t>SRV Matriculation Higher Secondary School, Samayapuram</t>
  </si>
  <si>
    <t>Matriculation - Tamilnadu</t>
  </si>
  <si>
    <t>Maths, Science, Social</t>
  </si>
  <si>
    <t>State Board - Tamilnadu</t>
  </si>
  <si>
    <t>Maths, Physics,Chemistry</t>
  </si>
  <si>
    <t>SASTRA Deemed To Be University, Tanjavur</t>
  </si>
  <si>
    <t>Coimbatore Institute of Technology</t>
  </si>
  <si>
    <t>Structural Engineering (Cold-formed steel-concrete composite shear wall)</t>
  </si>
  <si>
    <t>&lt;p&gt;1. Participated in a GIAN course titled &amp;ldquo;Innovations in Stability Design of Metal Building Frames&amp;rdquo; organized by the Department of Civil Engineering, IIT Madras from March 10, 2025 to March 21, 2025.&lt;/p&gt;
&lt;p&gt;2. Attended the Continuing Profess</t>
  </si>
  <si>
    <t>Abaqus, StaadPro, ETABS, AutoCAD,MS Office</t>
  </si>
  <si>
    <t>23-Feb-26 11:50 PM</t>
  </si>
  <si>
    <t>Mohammad Alijah Hasan</t>
  </si>
  <si>
    <t>a08rocky@gmail.com</t>
  </si>
  <si>
    <t>15-Oct-1991</t>
  </si>
  <si>
    <t>QamrulHasan</t>
  </si>
  <si>
    <t xml:space="preserve">963/1,wasiyabad (tulsipur),Allahabad, Uttar Pradesh
</t>
  </si>
  <si>
    <t>St. Joseph's College</t>
  </si>
  <si>
    <t>ICSE, Allahabad, Uttar Pradesh</t>
  </si>
  <si>
    <t>English, Science</t>
  </si>
  <si>
    <t>ISC, Allahabad, Uttar Pradesh</t>
  </si>
  <si>
    <t>University of Petroleum and Energy Studies, Dehradun</t>
  </si>
  <si>
    <t>UPES, Dehradun, Uttrakhand</t>
  </si>
  <si>
    <t>Oil and Gas Marketing</t>
  </si>
  <si>
    <t xml:space="preserve">BBA </t>
  </si>
  <si>
    <t>(Oil and Gas Marketing)</t>
  </si>
  <si>
    <t>Logistics and Supply Chain Management</t>
  </si>
  <si>
    <t>Circular Economy and E-waste</t>
  </si>
  <si>
    <t>IIIT Allahabad</t>
  </si>
  <si>
    <t>&lt;p&gt;Qualified UGC NET Management in 2018&lt;/p&gt;</t>
  </si>
  <si>
    <t>24-Feb-26 01:41 AM</t>
  </si>
  <si>
    <t>Dibyank Darshi</t>
  </si>
  <si>
    <t>dibyankdarshi10@gmail.com</t>
  </si>
  <si>
    <t>10-Mar-1999</t>
  </si>
  <si>
    <t>Satyendra Kumar</t>
  </si>
  <si>
    <t>G-123 PC Colony Kankarbagh Patna, Bihar, 800020</t>
  </si>
  <si>
    <t>English,Hindi,Maths,Science,Social Science</t>
  </si>
  <si>
    <t>DR GL Dutta DAV Public School</t>
  </si>
  <si>
    <t>English,Physics,Chemistry,Maths,Physical Education,IP</t>
  </si>
  <si>
    <t>Birla Institute of Technology, Mesra, Ranchi, Jharkhand</t>
  </si>
  <si>
    <t>Indian Institute of Technology, Roorkee, Uttarakhand</t>
  </si>
  <si>
    <t>&lt;p class="_38df260a _2ef9145d _19f217d4 _52d76f7b _0bb93b49 fe9c0fa3 _1843f717 _7f44e616 fac80ba8 _3607329d" style="box-sizing: border-box; margin: 0px; padding: 0px; border: 0px; font-size: 16px; font-family: system-ui, -apple-system, 'system-ui', 'Segoe UI', Roboto, Ubuntu, Oxygen, Cantarell, 'Fira Sans', 'Droid Sans', 'Helvetica Neue', Arial, sans-serif, 'Apple Color Emoji', 'Segoe UI Emoji', 'Segoe UI Symbol'; vertical-align: baseline; color: rgba(0, 0, 0, 0.9); padding-block-start: 12px; font-weight: 600; line-height: 1.25; white-space-collapse: preserve; word-break: break-word; background-color: #ffffff;"&gt;BR. C. SELVAM AND MRS. X. ESPIRITH SELVAM AWARD&lt;/p&gt;
&lt;p class="_38df260a _5af038a6 _52d76f7b _0bb93b49 _227636e9 d2b02e04 _7f44e616 fac80ba8 _3607329d" style="box-sizing: border-box; margin: 0px; padding: 0px; border: 0px; font-size: 14px; font-family: system-ui, -apple-system, 'system-ui', 'Segoe UI', Roboto, Ubuntu, Oxygen, Cantarell, 'Fira Sans', 'Droid Sans', 'Helvetica Neue', Arial, sans-serif, 'Apple Color Emoji', 'Segoe UI Emoji', 'Segoe UI Symbol'; vertical-align: baseline; color: rgba(0, 0, 0, 0.9); line-height: 1.5; white-space-collapse: preserve; word-break: break-word; background-color: #ffffff;"&gt;Issued by IIT Roorkee &amp;middot; Jul 2023&lt;/p&gt;
&lt;p class="_38df260a _5af038a6 _52d76f7b _0bb93b49 _227636e9 d2b02e04 _7f44e616 fac80ba8 _3607329d" style="box-sizing: border-box; margin: 0px; padding: 0px; border: 0px; font-size: 14px; font-family: system-ui, -apple-system, 'system-ui', 'Segoe UI', Roboto, Ubuntu, Oxygen, Cantarell, 'Fira Sans', 'Droid Sans', 'Helvetica Neue', Arial, sans-serif, 'Apple Color Emoji', 'Segoe UI Emoji', 'Segoe UI Symbol'; vertical-align: baseline; color: rgba(0, 0, 0, 0.9); line-height: 1.5; white-space-collapse: preserve; word-break: break-word; background-color: #ffffff;"&gt;&amp;nbsp;&lt;/p&gt;
&lt;p class="_38df260a _2ef9145d _52d76f7b _0bb93b49 fe9c0fa3 _1843f717 _7f44e616 fac80ba8 _3607329d" style="box-sizing: border-box; margin: 0px; padding: 0px; border: 0px; font-size: 16px; font-family: system-ui, -apple-system, 'system-ui', 'Segoe UI', Roboto, Ubuntu, Oxygen, Cantarell, 'Fira Sans', 'Droid Sans', 'Helvetica Neue', Arial, sans-serif, 'Apple Color Emoji', 'Segoe UI Emoji', 'Segoe UI Symbol'; vertical-align: baseline; color: rgba(0, 0, 0, 0.9); font-weight: 600; line-height: 1.25; white-space-collapse: preserve; word-break: break-word; background-color: #ffffff;"&gt;Associate Membership&lt;/p&gt;
&lt;p class="_38df260a _5af038a6 _52d76f7b _0bb93b49 _227636e9 d2b02e04 _7f44e616 fac80ba8 _3607329d" style="box-sizing: border-box; margin: 0px; padding: 0px; border: 0px; font-size: 14px; font-family: system-ui, -apple-system, 'system-ui', 'Segoe UI', Roboto, Ubuntu, Oxygen, Cantarell, 'Fira Sans', 'Droid Sans', 'Helvetica Neue', Arial, sans-serif, 'Apple Color Emoji', 'Segoe UI Emoji', 'Segoe UI Symbol'; vertical-align: baseline; color: rgba(0, 0, 0, 0.9); line-height: 1.5; white-space-collapse: preserve; word-break: break-word; background-color: #ffffff;"&gt;Institute of Town Planners India&lt;br /&gt;&lt;br /&gt;&lt;/p&gt;
&lt;p class="_38df260a _2ef9145d _52d76f7b _0bb93b49 fe9c0fa3 _1843f717 _7f44e616 fac80ba8 _3607329d" style="box-sizing: border-box; margin: 0px; padding: 0px; border: 0px; font-size: 16px; font-family: system-ui, -apple-system, 'system-ui', 'Segoe UI', Roboto, Ubuntu, Oxygen, Cantarell, 'Fira Sans', 'Droid Sans', 'Helvetica Neue', Arial, sans-serif, 'Apple Color Emoji', 'Segoe UI Emoji', 'Segoe UI Symbol'; vertical-align: baseline; color: rgba(0, 0, 0, 0.9); font-weight: 600; line-height: 1.25; white-space-collapse: preserve; word-break: break-word; background-color: #ffffff;"&gt;Architect&lt;/p&gt;
&lt;p class="_38df260a _5af038a6 _52d76f7b _0bb93b49 _227636e9 d2b02e04 _7f44e616 fac80ba8 _3607329d" style="box-sizing: border-box; margin: 0px; padding: 0px; border: 0px; font-size: 14px; font-family: system-ui, -apple-system, 'system-ui', 'Segoe UI', Roboto, Ubuntu, Oxygen, Cantarell, 'Fira Sans', 'Droid Sans', 'Helvetica Neue', Arial, sans-serif, 'Apple Color Emoji', 'Segoe UI Emoji', 'Segoe UI Symbol'; vertical-align: baseline; color: rgba(0, 0, 0, 0.9); line-height: 1.5; white-space-collapse: preserve; word-break: break-word; background-color: #ffffff;"&gt;Council of Architecture - India&lt;/p&gt;</t>
  </si>
  <si>
    <t>AutoCAD,Sketchup,LumiON,QGIS,MS Office,Adobe Photoshop,iMovie</t>
  </si>
  <si>
    <t>24-Feb-26 04:58 AM</t>
  </si>
  <si>
    <t>Sejal Suresh Desarda</t>
  </si>
  <si>
    <t>ar.sejaldesarda@gmail.com</t>
  </si>
  <si>
    <t>02-Feb-1992</t>
  </si>
  <si>
    <t>Akshay</t>
  </si>
  <si>
    <t>Baner, Pune, Maharashtraz</t>
  </si>
  <si>
    <t xml:space="preserve">St. Mira's </t>
  </si>
  <si>
    <t>SSC, Pune</t>
  </si>
  <si>
    <t>Maths, Physics, chemistry,English,hindi,marathi,social science</t>
  </si>
  <si>
    <t>NMV Junior College</t>
  </si>
  <si>
    <t>HSC, Pune</t>
  </si>
  <si>
    <t>B.K.P.S., Pune</t>
  </si>
  <si>
    <t xml:space="preserve"> Building Construction and Material,Town planning ,Architectural Design,Architectural Drawing and Graphics,Workshop, Theory of Structures</t>
  </si>
  <si>
    <t>CEPT</t>
  </si>
  <si>
    <t>M. Arch. (Urban Design)</t>
  </si>
  <si>
    <t>AutoCAD, Sketchup,Revit, Photoshop,InDesign</t>
  </si>
  <si>
    <t>24-Feb-26 10:26 AM</t>
  </si>
  <si>
    <t>Santosh  Kumar Yadav</t>
  </si>
  <si>
    <t>drsantosh217976yadav@gmail.com</t>
  </si>
  <si>
    <t>10-Dec-1988</t>
  </si>
  <si>
    <t>Radhe Shyam Yadav</t>
  </si>
  <si>
    <t>C/O Mahesh Ranawade, Near ZP School, Nande Pune-412115</t>
  </si>
  <si>
    <t xml:space="preserve">Pt.J N Meorial School Khajurahat </t>
  </si>
  <si>
    <t xml:space="preserve">U.P. Board Allahabad </t>
  </si>
  <si>
    <t>BCB</t>
  </si>
  <si>
    <t xml:space="preserve">Dr.RMLA University Ayodhya </t>
  </si>
  <si>
    <t xml:space="preserve">Campus </t>
  </si>
  <si>
    <t xml:space="preserve">BBA (Marketing) </t>
  </si>
  <si>
    <t xml:space="preserve">AKTU Lucknow </t>
  </si>
  <si>
    <t>Deewan Institute of Management Studies Meerut U.P.</t>
  </si>
  <si>
    <t xml:space="preserve">Indira Gandhi TMS University Arunachal Pradesh </t>
  </si>
  <si>
    <t xml:space="preserve">Marketing ,M.Phil </t>
  </si>
  <si>
    <t>&lt;p&gt;1. Worked as Coordinator NAAC criteria IV &amp;amp; VI.&lt;/p&gt;
&lt;p&gt;2. Worked as OSD to Vice Chancellor&amp;nbsp;&lt;/p&gt;
&lt;p&gt;3. Participated as Faculty in student -teacher exchange program at IIM Kashipur from 12th October 2015 to 25th October 2015.&lt;/p&gt;
&lt;p&gt;&amp;nbsp;&lt;/p&gt;</t>
  </si>
  <si>
    <t>24-Feb-26 10:30 AM</t>
  </si>
  <si>
    <t>Swati Upveja</t>
  </si>
  <si>
    <t>upveja.swati@gmail.com</t>
  </si>
  <si>
    <t>20-Aug-1990</t>
  </si>
  <si>
    <t>Rahul Arora</t>
  </si>
  <si>
    <t>Wakad, Pune</t>
  </si>
  <si>
    <t>Bal Bharti Public School, Sadulshahar</t>
  </si>
  <si>
    <t>Sri GangaNagar, Rajasthan</t>
  </si>
  <si>
    <t>Science, English,Hindi,Maths,Social Science,Punjabi</t>
  </si>
  <si>
    <t>Bal Bharti Public School</t>
  </si>
  <si>
    <t>Economics,Maths,English Literature</t>
  </si>
  <si>
    <t>MGSU, Bikaner</t>
  </si>
  <si>
    <t>Sri Guru Nanak College, Sri GangaNagar, Rajasthan</t>
  </si>
  <si>
    <t>Economics,English Literature,Public Admininstration</t>
  </si>
  <si>
    <t>Banasthali University, Rajsthan</t>
  </si>
  <si>
    <t>&lt;p&gt;Certification in Statistical Techniques from Banasthali University.&lt;/p&gt;
&lt;p&gt;Certification in Foundation Course in Managerial Economics on NPTEL.&lt;/p&gt;
&lt;p&gt;Certification in Accreditation and Outcome based Learning on NPTEL.&lt;/p&gt;</t>
  </si>
  <si>
    <t>&lt;p&gt;Course Owner on Swayam approved by IIM Banglore in December 2025.&lt;/p&gt;
&lt;p&gt;Silver Medal (2 nd position) in M.A. Economics at Banasthali University (2010-11).&lt;/p&gt;
&lt;p&gt;First position in B.A. at Sri Gurunanak Girls College, Sriganganagar (2007-08).&lt;/p&gt;
&lt;p&gt;Gargi Award in Secondary School Examination (2002-03).&lt;/p&gt;</t>
  </si>
  <si>
    <t xml:space="preserve">Advanced MS Excel   SPSS  (econometric &amp; statistical analysis)   EViews (macroeconomic modelling)  </t>
  </si>
  <si>
    <t>24-Feb-26 10:34 AM</t>
  </si>
  <si>
    <t>Harsh Khare</t>
  </si>
  <si>
    <t>harshkh2022@gmail.com</t>
  </si>
  <si>
    <t>24-Apr-1994</t>
  </si>
  <si>
    <t>SANJAY KHARE</t>
  </si>
  <si>
    <t xml:space="preserve">VRINDAVAN NAGAR, AYODHYA BYPASS, BHOPAL 462041, MADHYA PRADESH </t>
  </si>
  <si>
    <t>H.D.MEMORIAL HR. SEC. SCHOOL</t>
  </si>
  <si>
    <t>M.P. BOARD</t>
  </si>
  <si>
    <t>RAJIV GANDHI PROUDYOGIKI VISHWAVIDYALAYA BHOPAL</t>
  </si>
  <si>
    <t>ACROPOLIS INSTITUTE OF TECHNOLOGY AND RESEARCH BHOPAL</t>
  </si>
  <si>
    <t xml:space="preserve">THE NORTHCAP UNIVERSITY </t>
  </si>
  <si>
    <t>THE NORTHCAP UNIVERSITY GURGAON HARYANA</t>
  </si>
  <si>
    <t>UNIVERSITY INSTITUTE OF TECHNOLOGY RGPV BHOPAL</t>
  </si>
  <si>
    <t>MS OFFICE,QGIS</t>
  </si>
  <si>
    <t>24-Feb-26 11:01 AM</t>
  </si>
  <si>
    <t>24-Feb-26 12:09 PM</t>
  </si>
  <si>
    <t>Abhijeet Ramkrishna Dhere</t>
  </si>
  <si>
    <t>dhere.abhijeet@gmail.com</t>
  </si>
  <si>
    <t>14-Aug-1988</t>
  </si>
  <si>
    <t>Ramkrishna Dhere</t>
  </si>
  <si>
    <t>Flat no. 6 D1, Jitendra Heritage
Sutarwadi, Pashan, Pune 411021</t>
  </si>
  <si>
    <t>Pardeshwar Vidya Mandir</t>
  </si>
  <si>
    <t>Shri Shivaji College Parbhani</t>
  </si>
  <si>
    <t>ILS Law College, Pune</t>
  </si>
  <si>
    <t>Law</t>
  </si>
  <si>
    <t>BSL LLB</t>
  </si>
  <si>
    <t>Department of Law</t>
  </si>
  <si>
    <t>Constitutional Law</t>
  </si>
  <si>
    <t>LLM</t>
  </si>
  <si>
    <t>Department of Law, Savitribai Phule Pune University</t>
  </si>
  <si>
    <t>&lt;p class="MsoNormal" style="text-align: justify;"&gt;&lt;span style="font-family: 'Times New Roman',serif; mso-ascii-theme-font: major-bidi; mso-hansi-theme-font: major-bidi; mso-bidi-theme-font: major-bidi;"&gt;I am a dedicated advocate for road safety and a former member of the WHO Legal Development Program on Road Safety Legislation in India (WHO LDP India). I am also an alumnus of the Global Road Safety Leadership Course, jointly offered by the Global Road Safety Partnership (GRSP) and Johns Hopkins International Injury Research Unit (USA. I have contributed to road safety at national and international levels and completed several training certificates. Recently, I was invited to speak on road safety and AI at the Roads and Traffic Expo 2023 in Thailand.&lt;/span&gt;&lt;/p&gt;</t>
  </si>
  <si>
    <t>24-Feb-26 12:31 PM</t>
  </si>
  <si>
    <t>Amit Gupta</t>
  </si>
  <si>
    <t>amitmsdsm@gmail.com</t>
  </si>
  <si>
    <t>04-Dec-1985</t>
  </si>
  <si>
    <t>Om Prakash Gupta</t>
  </si>
  <si>
    <t>Flat 201, Tower A1,Joyville,
Salap</t>
  </si>
  <si>
    <t>St. Thomas Church School</t>
  </si>
  <si>
    <t>English,hindi,mathematics,science</t>
  </si>
  <si>
    <t>Central Model School</t>
  </si>
  <si>
    <t>DIATM, Durgapur, West Bengal</t>
  </si>
  <si>
    <t>Electronics and Communication</t>
  </si>
  <si>
    <t>IIT Indore and IIM Indore</t>
  </si>
  <si>
    <t>IIT Indore and IIM Indore , Madhya Pradesh</t>
  </si>
  <si>
    <t>Data Science and Management</t>
  </si>
  <si>
    <t>MS</t>
  </si>
  <si>
    <t>&lt;p&gt;UGC NET - Management Subject - 99.85 percentile&lt;/p&gt;</t>
  </si>
  <si>
    <t>MS Office,Power BI,Tableau</t>
  </si>
  <si>
    <t>24-Feb-26 12:40 PM</t>
  </si>
  <si>
    <t>24-Feb-26 12:41 PM</t>
  </si>
  <si>
    <t>24-Feb-26 12:42 PM</t>
  </si>
  <si>
    <t>Virajan Verma</t>
  </si>
  <si>
    <t>virajan75409@gmail.com</t>
  </si>
  <si>
    <t>Hardev Singh Verma</t>
  </si>
  <si>
    <t>Civil Engineering Department
Punjab Engineering College, Chandigarh. Pin Code-160012</t>
  </si>
  <si>
    <t>DAV Centenary Public School Rajgarh, H.P.</t>
  </si>
  <si>
    <t>CBSE, Delhi</t>
  </si>
  <si>
    <t>Maths,Science</t>
  </si>
  <si>
    <t>Dev Samaj Senior Secondary School, Chandigarh</t>
  </si>
  <si>
    <t>Himachal Pradesh University</t>
  </si>
  <si>
    <t>IEET, Baddi, HP.</t>
  </si>
  <si>
    <t>Structural Analysis,Construction Planning and Management,Design of steel structures</t>
  </si>
  <si>
    <t>Punjab Technical University</t>
  </si>
  <si>
    <t>GNDEC, Ludhiana, Punjab</t>
  </si>
  <si>
    <t>Soil Dynamics,Research Methodology,Applied Soil Mechanics</t>
  </si>
  <si>
    <t>Structural Dynamics</t>
  </si>
  <si>
    <t>National Institute of Technology Hamirpur</t>
  </si>
  <si>
    <t>&lt;p class="MsoListParagraphCxSpFirst" style="text-align: justify; text-indent: -18.0pt; line-height: 150%; mso-list: l0 level1 lfo1;"&gt;&lt;!-- [if !supportLists]--&gt;&lt;span style="font-family: Symbol; mso-fareast-font-family: Symbol; mso-bidi-font-family: Symbol;"&gt;&lt;span style="mso-list: Ignore;"&gt;&amp;middot;&lt;span style="font: 7.0pt 'Times New Roman';"&gt;&amp;nbsp;&amp;nbsp;&amp;nbsp;&amp;nbsp;&amp;nbsp;&amp;nbsp; &lt;/span&gt;&lt;/span&gt;&lt;/span&gt;&lt;!--[endif]--&gt;&lt;strong style="mso-bidi-font-weight: normal;"&gt;AIEEE examination qualified (2009).&lt;/strong&gt;&lt;/p&gt;
&lt;p class="MsoListParagraphCxSpMiddle" style="text-align: justify; text-indent: -18.0pt; line-height: 150%; mso-list: l0 level1 lfo1;"&gt;&lt;!-- [if !supportLists]--&gt;&lt;span style="font-family: Symbol; mso-fareast-font-family: Symbol; mso-bidi-font-family: Symbol;"&gt;&lt;span style="mso-list: Ignore;"&gt;&amp;middot;&lt;span style="font: 7.0pt 'Times New Roman';"&gt;&amp;nbsp;&amp;nbsp;&amp;nbsp;&amp;nbsp;&amp;nbsp;&amp;nbsp; &lt;/span&gt;&lt;/span&gt;&lt;/span&gt;&lt;!--[endif]--&gt;Bachelor of Technology with &lt;strong style="mso-bidi-font-weight: normal;"&gt;honours degree.&lt;/strong&gt;&lt;/p&gt;
&lt;p class="MsoListParagraphCxSpMiddle" style="text-align: justify; text-indent: -18.0pt; line-height: 150%; mso-list: l0 level1 lfo1;"&gt;&lt;!-- [if !supportLists]--&gt;&lt;span style="font-family: Symbol; mso-fareast-font-family: Symbol; mso-bidi-font-family: Symbol;"&gt;&lt;span style="mso-list: Ignore;"&gt;&amp;middot;&lt;span style="font: 7.0pt 'Times New Roman';"&gt;&amp;nbsp;&amp;nbsp;&amp;nbsp;&amp;nbsp;&amp;nbsp;&amp;nbsp; &lt;/span&gt;&lt;/span&gt;&lt;/span&gt;&lt;!--[endif]--&gt;&lt;strong style="mso-bidi-font-weight: normal;"&gt;GATE&lt;/strong&gt; qualified &lt;strong style="mso-bidi-font-weight: normal;"&gt;(2014)&lt;/strong&gt;.&lt;/p&gt;
&lt;p class="MsoListParagraphCxSpMiddle" style="text-align: justify; text-indent: -18.0pt; line-height: 150%; mso-list: l0 level1 lfo1;"&gt;&lt;!-- [if !supportLists]--&gt;&lt;span style="font-family: Symbol; mso-fareast-font-family: Symbol; mso-bidi-font-family: Symbol;"&gt;&lt;span style="mso-list: Ignore;"&gt;&amp;middot;&lt;span style="font: 7.0pt 'Times New Roman';"&gt;&amp;nbsp;&amp;nbsp;&amp;nbsp;&amp;nbsp;&amp;nbsp;&amp;nbsp; &lt;/span&gt;&lt;/span&gt;&lt;/span&gt;&lt;!--[endif]--&gt;&lt;strong style="mso-bidi-font-weight: normal;"&gt;Gold Medallist&lt;/strong&gt; in Masters of Technology.&lt;/p&gt;
&lt;p class="MsoListParagraphCxSpMiddle" style="text-align: justify; text-indent: -18.0pt; line-height: 150%; mso-list: l0 level1 lfo1;"&gt;&lt;!-- [if !supportLists]--&gt;&lt;span style="font-family: Symbol; mso-fareast-font-family: Symbol; mso-bidi-font-family: Symbol;"&gt;&lt;span style="mso-list: Ignore;"&gt;&amp;middot;&lt;span style="font: 7.0pt 'Times New Roman';"&gt;&amp;nbsp;&amp;nbsp;&amp;nbsp;&amp;nbsp;&amp;nbsp;&amp;nbsp; &lt;/span&gt;&lt;/span&gt;&lt;/span&gt;&lt;!--[endif]--&gt;&lt;strong style="mso-bidi-font-weight: normal;"&gt;MHRD scholarship&lt;/strong&gt; during Ph.D.&lt;/p&gt;
&lt;p class="MsoListParagraphCxSpMiddle" style="text-align: justify; text-indent: -18.0pt; line-height: 150%; mso-list: l0 level1 lfo1;"&gt;&lt;!-- [if !supportLists]--&gt;&lt;span style="font-family: Symbol; mso-fareast-font-family: Symbol; mso-bidi-font-family: Symbol;"&gt;&lt;span style="mso-list: Ignore;"&gt;&amp;middot;&lt;span style="font: 7.0pt 'Times New Roman';"&gt;&amp;nbsp;&amp;nbsp;&amp;nbsp;&amp;nbsp;&amp;nbsp;&amp;nbsp; &lt;/span&gt;&lt;/span&gt;&lt;/span&gt;&lt;!--[endif]--&gt;Served as a &lt;strong style="mso-bidi-font-weight: normal;"&gt;Peer Reviewer&lt;/strong&gt; for &lt;strong style="mso-bidi-font-weight: normal;"&gt;International Journal of Engineering and Technology Innovation.&lt;/strong&gt;&lt;/p&gt;
&lt;p class="MsoListParagraphCxSpMiddle" style="text-align: justify; text-indent: -18.0pt; line-height: 150%; mso-list: l0 level1 lfo1;"&gt;&lt;!-- [if !supportLists]--&gt;&lt;span style="font-family: Symbol; mso-fareast-font-family: Symbol; mso-bidi-font-family: Symbol;"&gt;&lt;span style="mso-list: Ignore;"&gt;&amp;middot;&lt;span style="font: 7.0pt 'Times New Roman';"&gt;&amp;nbsp;&amp;nbsp;&amp;nbsp;&amp;nbsp;&amp;nbsp;&amp;nbsp; &lt;/span&gt;&lt;/span&gt;&lt;/span&gt;&lt;!--[endif]--&gt;Served as a &lt;strong style="mso-bidi-font-weight: normal;"&gt;Peer Reviewer&lt;/strong&gt; for &lt;strong style="mso-bidi-font-weight: normal;"&gt;Applied and Environmental Soil Science journal.&lt;/strong&gt;&lt;/p&gt;
&lt;p class="MsoListParagraphCxSpMiddle" style="text-align: justify; text-indent: -18.0pt; line-height: 150%; mso-list: l0 level1 lfo1;"&gt;&lt;!-- [if !supportLists]--&gt;&lt;span style="font-family: Symbol; mso-fareast-font-family: Symbol; mso-bidi-font-family: Symbol;"&gt;&lt;span style="mso-list: Ignore;"&gt;&amp;middot;&lt;span style="font: 7.0pt 'Times New Roman';"&gt;&amp;nbsp;&amp;nbsp;&amp;nbsp;&amp;nbsp;&amp;nbsp;&amp;nbsp; &lt;/span&gt;&lt;/span&gt;&lt;/span&gt;&lt;!--[endif]--&gt;Served as a &lt;strong style="mso-bidi-font-weight: normal;"&gt;Peer Reviewer&lt;/strong&gt; for &lt;strong style="mso-bidi-font-weight: normal;"&gt;Innovative Infrastructure Solutions.&lt;/strong&gt;&lt;/p&gt;
&lt;p class="MsoListParagraphCxSpMiddle" style="text-align: justify; text-indent: -18.0pt; line-height: 150%; mso-list: l0 level1 lfo1;"&gt;&lt;!-- [if !supportLists]--&gt;&lt;span style="font-family: Symbol; mso-fareast-font-family: Symbol; mso-bidi-font-family: Symbol;"&gt;&lt;span style="mso-list: Ignore;"&gt;&amp;middot;&lt;span style="font: 7.0pt 'Times New Roman';"&gt;&amp;nbsp;&amp;nbsp;&amp;nbsp;&amp;nbsp;&amp;nbsp;&amp;nbsp; &lt;/span&gt;&lt;/span&gt;&lt;/span&gt;&lt;!--[endif]--&gt;Served as a &lt;strong style="mso-bidi-font-weight: normal;"&gt;Peer Reviewer&lt;/strong&gt; for &lt;strong style="mso-bidi-font-weight: normal;"&gt;Hindawi.&lt;/strong&gt;&lt;/p&gt;
&lt;p class="MsoListParagraphCxSpMiddle" style="text-align: justify; text-indent: -18.0pt; line-height: 150%; mso-list: l0 level1 lfo1;"&gt;&lt;!-- [if !supportLists]--&gt;&lt;span style="font-family: Symbol; mso-fareast-font-family: Symbol; mso-bidi-font-family: Symbol;"&gt;&lt;span style="mso-list: Ignore;"&gt;&amp;middot;&lt;span style="font: 7.0pt 'Times New Roman';"&gt;&amp;nbsp;&amp;nbsp;&amp;nbsp;&amp;nbsp;&amp;nbsp;&amp;nbsp; &lt;/span&gt;&lt;/span&gt;&lt;/span&gt;&lt;!--[endif]--&gt;Served as a &lt;strong style="mso-bidi-font-weight: normal;"&gt;Peer Reviewer&lt;/strong&gt; for &lt;strong style="mso-bidi-font-weight: normal;"&gt;Scientific Reports, Springer Nature.&lt;/strong&gt;&lt;/p&gt;
&lt;p class="MsoListParagraphCxSpMiddle" style="text-align: justify; text-indent: -18.0pt; line-height: 150%; mso-list: l0 level1 lfo1;"&gt;&lt;!-- [if !supportLists]--&gt;&lt;span style="font-family: Symbol; mso-fareast-font-family: Symbol; mso-bidi-font-family: Symbol;"&gt;&lt;span style="mso-list: Ignore;"&gt;&amp;middot;&lt;span style="font: 7.0pt 'Times New Roman';"&gt;&amp;nbsp;&amp;nbsp;&amp;nbsp;&amp;nbsp;&amp;nbsp;&amp;nbsp; &lt;/span&gt;&lt;/span&gt;&lt;/span&gt;&lt;!--[endif]--&gt;&lt;strong style="mso-bidi-font-weight: normal;"&gt;Certificate from Elsevier&lt;/strong&gt; on writing a persuasive Cover letter for Manuscript.&lt;/p&gt;
&lt;p class="MsoListParagraphCxSpLast" style="text-align: justify; text-indent: -18.0pt; line-height: 150%; mso-list: l0 level1 lfo1;"&gt;&lt;!-- [if !supportLists]--&gt;&lt;span style="font-family: Symbol; mso-fareast-font-family: Symbol; mso-bidi-font-family: Symbol;"&gt;&lt;span style="mso-list: Ignore;"&gt;&amp;middot;&lt;span style="font: 7.0pt 'Times New Roman';"&gt;&amp;nbsp;&amp;nbsp;&amp;nbsp;&amp;nbsp;&amp;nbsp;&amp;nbsp; &lt;/span&gt;&lt;/span&gt;&lt;/span&gt;&lt;!--[endif]--&gt;&lt;strong style="mso-bidi-font-weight: normal;"&gt;Selected in Final Interview for the Post of Scientist in Central Road Research Institute (A premier national laboratory established in 1952, a constituent of&amp;nbsp;&lt;/strong&gt;&lt;a href="https://www.csir.res.in/" target="_blank" rel="noopener"&gt;&lt;strong&gt;Council of Scientific and Industrial Research (CSIR)&lt;/strong&gt;&lt;/a&gt;&lt;strong style="mso-bidi-font-weight: normal;"&gt;).&lt;/strong&gt;&lt;/p&gt;</t>
  </si>
  <si>
    <t>MATLAB,Etabs,MS Office</t>
  </si>
  <si>
    <t>24-Feb-26 12:47 PM</t>
  </si>
  <si>
    <t>Qasimali Ibrahim Barodawala</t>
  </si>
  <si>
    <t>qasimali.barodawala@gmail.com</t>
  </si>
  <si>
    <t>07-Aug-1991</t>
  </si>
  <si>
    <t>English, Hindi, Gujarati, Urdu,Arabic</t>
  </si>
  <si>
    <t>Ibrahim</t>
  </si>
  <si>
    <t>Badri Mohalla, Wadi - Vadodara- Gujarat</t>
  </si>
  <si>
    <t>Zenith High School</t>
  </si>
  <si>
    <t>Gujarat Secondary Board</t>
  </si>
  <si>
    <t>Maths, Science,SocialScience, English</t>
  </si>
  <si>
    <t>Gujarat Secondary and Higher Secondary Board</t>
  </si>
  <si>
    <t>Physics,Maths</t>
  </si>
  <si>
    <t>Gujarat Technological University</t>
  </si>
  <si>
    <t>SVIT- Vasad</t>
  </si>
  <si>
    <t>Structure Engineering</t>
  </si>
  <si>
    <t>Marwadi Education Foundation - Rajkot-Gujarat</t>
  </si>
  <si>
    <t>Structure and Concrete Technology</t>
  </si>
  <si>
    <t>Amity University, Mumbai</t>
  </si>
  <si>
    <t>&lt;p&gt;Publication of papers in National and Internation Journals - List attached in resume&lt;/p&gt;</t>
  </si>
  <si>
    <t>AUtoCad, MS OFFICE</t>
  </si>
  <si>
    <t>24-Feb-26 01:02 PM</t>
  </si>
  <si>
    <t>Kanchan Amol Shinde</t>
  </si>
  <si>
    <t>kanchan.183@gmail.com</t>
  </si>
  <si>
    <t>01-Mar-1983</t>
  </si>
  <si>
    <t>Amol Shinde</t>
  </si>
  <si>
    <t>B-401, MYSTIQUE WONDERS, BEHIND SAVATA MALI MANDIR, BHUMKARNAGAR, NARHE</t>
  </si>
  <si>
    <t>Abhijieet Garg</t>
  </si>
  <si>
    <t>Kanya Shala</t>
  </si>
  <si>
    <t>Maths, Science ,Social Science Sanskrit</t>
  </si>
  <si>
    <t>Y. C. College, Satara</t>
  </si>
  <si>
    <t>SNDT</t>
  </si>
  <si>
    <t>Maharshree Karve Stree Shikshan Sansthas College of Computer Application for Women, Satara, Maharashtra</t>
  </si>
  <si>
    <t>Abhinav College, Pune</t>
  </si>
  <si>
    <t>VIT, Pune</t>
  </si>
  <si>
    <t>Computer Application,Master in Computer Application</t>
  </si>
  <si>
    <t>SIOM, Pune</t>
  </si>
  <si>
    <t>&lt;p&gt;Certified SWAYAM courses in HRM - total count 3&lt;/p&gt;
&lt;p&gt;Diploma in P.C. MAintainance&lt;/p&gt;</t>
  </si>
  <si>
    <t>&lt;p class="MsoNormal" style="margin-left: 36.0pt; text-align: justify; text-indent: -18.0pt; mso-list: l0 level1 lfo1; tab-stops: list 36.0pt;"&gt;&lt;!-- [if !supportLists]--&gt;&lt;span lang="EN-US" style="font-family: Wingdings; mso-fareast-font-family: Wingdings; mso-bidi-font-family: Wingdings; color: black;"&gt;&lt;span style="mso-list: Ignore;"&gt;v&lt;span style="font: 7.0pt 'Times New Roman';"&gt;&amp;nbsp; &lt;/span&gt;&lt;/span&gt;&lt;/span&gt;&lt;!--[endif]--&gt;&lt;strong style="mso-bidi-font-weight: normal;"&gt;&lt;span lang="EN-US" style="font-family: 'Garamond',serif;"&gt;Fourth in BCA degree Merit list from S.N.D.T. University. (2003)&lt;/span&gt;&lt;/strong&gt;&lt;/p&gt;</t>
  </si>
  <si>
    <t>MS - Office,Programming in C, HTML,Google Apps</t>
  </si>
  <si>
    <t>24-Feb-26 01:32 PM</t>
  </si>
  <si>
    <t>Dipti Shukla</t>
  </si>
  <si>
    <t>diptibajpai.iicmrmba@gmail.com</t>
  </si>
  <si>
    <t>28-Dec-1980</t>
  </si>
  <si>
    <t>Anil R Bajpai</t>
  </si>
  <si>
    <t>Late Arun Kumar Randhir Marg, Sector No. 24,</t>
  </si>
  <si>
    <t xml:space="preserve">Jewish Girls School </t>
  </si>
  <si>
    <t>West Bengal Board of Secondary Education, Kolkata</t>
  </si>
  <si>
    <t>English, Bengali, Mathematics, Physical Science (Physics &amp; Chemistry), Life Sciences (Biology), History</t>
  </si>
  <si>
    <t xml:space="preserve">Ballygunge Shiksha Sadan </t>
  </si>
  <si>
    <t>West Bengal Board of Higher Secondary Education, Kolkata</t>
  </si>
  <si>
    <t>English, Bengali, Accounts, Business Economics and Business Maths</t>
  </si>
  <si>
    <t xml:space="preserve">Shri Shikshayatan College, Kolkata </t>
  </si>
  <si>
    <t>Accountancy, Human Resource Management, Business Economics, Principles of financial management, taxation, principles of marketing management</t>
  </si>
  <si>
    <t xml:space="preserve">SP Pune University </t>
  </si>
  <si>
    <t>IICMR, Pune</t>
  </si>
  <si>
    <t>Human Resource Management and Marketing Management</t>
  </si>
  <si>
    <t xml:space="preserve">MBA- HR &amp; Marketing </t>
  </si>
  <si>
    <t xml:space="preserve">PGD in Enterprise Software and Management Systems </t>
  </si>
  <si>
    <t>IISWBM, Kolkata</t>
  </si>
  <si>
    <t>Human Resource Management, Algorithms and Flow Charting,Finance Management, System Analysis, Introduction to data processing, data modelling, DBMS, Manufacturing Manageemnt, Project Management, Operations Research</t>
  </si>
  <si>
    <t>Organization Management</t>
  </si>
  <si>
    <t>IICMR</t>
  </si>
  <si>
    <t xml:space="preserve">&lt;ul&gt;
&lt;li class="MsoListParagraphCxSpFirst" style="text-indent: -18pt;"&gt;&lt;span lang="EN-US" style="font-size: 12.0pt; line-height: 115%; font-family: Symbol; mso-fareast-font-family: Symbol; mso-bidi-font-family: Symbol;"&gt;&lt;span style="font-variant-numeric: </t>
  </si>
  <si>
    <t>&lt;ol&gt;
&lt;li class="MsoNormal" style="line-height: normal;"&gt;&lt;strong&gt;&lt;span style="font-size: 12.0pt; font-family: 'Times New Roman',serif; mso-fareast-font-family: 'Times New Roman'; mso-ansi-language: EN-IN; mso-fareast-language: EN-IN;"&gt;Copyright Granted&lt;/span&gt;&lt;/strong&gt;&lt;span style="font-size: 12.0pt; font-family: 'Times New Roman',serif; mso-fareast-font-family: 'Times New Roman'; mso-ansi-language: EN-IN; mso-fareast-language: EN-IN;"&gt; &amp;ndash;Leadership Model. A mathematical model was developed to calculate leadership effectiveness.&lt;/span&gt;&lt;/li&gt;
&lt;li&gt;&lt;span style="font-size: 12.0pt; line-height: 115%; font-family: 'Times New Roman',serif; mso-fareast-font-family: 'Times New Roman'; mso-ansi-language: EN-IN; mso-fareast-language: EN-IN; mso-bidi-language: AR-SA;"&gt;Project on &lt;strong&gt;Employer Branding&lt;/strong&gt; for Reiter India Ltd. Conducted a research project on employer branding perception for Reiter India Ltd. The research included employee perceptions of the organizations and suggested ways to improve employer branding. The organization highly appreciated the research.&lt;/span&gt;&lt;/li&gt;
&lt;li&gt;
&lt;p class="MsoNormal" style="mso-margin-top-alt: auto; mso-margin-bottom-alt: auto; line-height: normal;"&gt;&lt;strong&gt;&lt;span style="font-size: 12pt;"&gt;Educational Innovation&lt;/span&gt;&lt;/strong&gt;&lt;span style="font-size: 12pt;"&gt; &amp;ndash; Designed and coordinated a Student Development Program to enhance research aptitude, creativity, analytical &amp;amp; problem-solving skills, presentation skills , teamwork, communication, public speaking, and develop confidence.&lt;/span&gt;&lt;/p&gt;
&lt;/li&gt;
&lt;li&gt;&lt;span style="font-size: 12.0pt; line-height: 115%; font-family: 'Times New Roman',serif; mso-fareast-font-family: 'Times New Roman'; mso-ansi-language: EN-IN; mso-fareast-language: EN-IN; mso-bidi-language: AR-SA;"&gt;&lt;span style="font-size: 12pt;"&gt;Member of the IQAC, faced 2 cycles of NAAC and worked in 2 criterias, Criterion 1&amp;amp; 3&amp;nbsp;&lt;/span&gt;&lt;/span&gt;&lt;/li&gt;
&lt;li&gt;
&lt;p class="MsoNormal" style="mso-margin-top-alt: auto; mso-margin-bottom-alt: auto; line-height: normal;"&gt;&lt;span style="font-size: 12pt;"&gt; &lt;/span&gt;&lt;/p&gt;
&lt;p class="MsoNormal" style="mso-margin-top-alt: auto; mso-margin-bottom-alt: auto; line-height: normal;"&gt;&lt;strong&gt;&lt;span style="font-size: 12pt;"&gt;Creative Teaching&lt;/span&gt;&lt;/strong&gt;&lt;span style="font-size: 12pt;"&gt; &amp;ndash; Conducted engaging sessions in Economics and HRM through caselets, situation analysis, and role-plays to bridge theory with practice.&lt;/span&gt;&lt;/p&gt;
&lt;p class="MsoNormal" style="mso-margin-top-alt: auto; mso-margin-bottom-alt: auto; line-height: normal;"&gt;&lt;strong&gt;&lt;span style="font-size: 12pt;"&gt;Comic-Based Learning&lt;/span&gt;&lt;/strong&gt;&lt;span style="font-size: 12pt;"&gt; &amp;ndash; Created comic book series&lt;strong&gt; &amp;ldquo;Tea Time Chronicles&amp;rdquo;&lt;/strong&gt; on startups (Parle-G, Balaji, etc.) with students, integrating storytelling and entrepreneurship education.&lt;/span&gt;&lt;/p&gt;
&lt;p class="MsoNormal" style="mso-margin-top-alt: auto; mso-margin-bottom-alt: auto; line-height: normal;"&gt;&lt;strong&gt;&lt;span style="font-size: 12pt;"&gt;Editorial Work&lt;/span&gt;&lt;/strong&gt;&lt;span style="font-size: 12pt;"&gt; &amp;ndash; Author of the Institute&amp;rsquo;s Quarterly Magazine, Gyandoot, and Annual Report&amp;nbsp;&lt;/span&gt;&lt;/p&gt;
&lt;/li&gt;
&lt;li&gt;
&lt;p class="MsoListParagraphCxSpFirst" style="mso-margin-top-alt: auto; mso-margin-bottom-alt: auto; mso-add-space: auto; text-indent: -18.0pt; line-height: normal; mso-list: l0 level1 lfo1;"&gt;&lt;span style="font-size: 12.0pt; font-family: Symbol; mso-fareast-font-family: Symbol; mso-bidi-font-family: Symbol; mso-ansi-language: EN-IN; mso-fareast-language: EN-IN;"&gt;&lt;span style="font-variant-numeric: normal; font-variant-east-asian: normal; font-variant-alternates: normal; font-size-adjust: none; font-language-override: normal; font-kerning: auto; font-optical-sizing: auto; font-feature-settings: normal; font-variation-settings: normal; font-variant-position: normal; font-variant-emoji: normal; font-stretch: normal; font-size: 7pt; line-height: normal; font-family: 'Times New Roman';"&gt;&amp;nbsp; &amp;nbsp; &amp;nbsp; &amp;nbsp; &amp;nbsp;&lt;/span&gt;&lt;/span&gt;&lt;!--[endif]--&gt;&lt;span lang="EN-US" style="font-size: 12pt;"&gt;Designed and organized a &lt;strong&gt;5-day FDP on Leveraging Indian Knowledge System Practices for Management Excellence&lt;/strong&gt;&lt;/span&gt;&lt;/p&gt;
&lt;/li&gt;
&lt;li&gt;
&lt;p class="MsoListParagraphCxSpFirst" style="mso-margin-top-alt: auto; mso-margin-bottom-alt: auto; mso-add-space: auto; text-indent: -18.0pt; line-height: normal; mso-list: l0 level1 lfo1;"&gt;&lt;span style="font-size: 12pt; text-indent: -18pt; font-family: -apple-system, BlinkMacSystemFont, 'Segoe UI', Roboto, Oxygen, Ubuntu, Cantarell, 'Open Sans', 'Helvetica Neue', sans-serif;"&gt;&amp;nbsp; &amp;nbsp; &amp;nbsp; Designed and delivered &lt;/span&gt;&lt;strong style="font-size: 12pt; text-indent: -18pt; font-family: -apple-system, BlinkMacSystemFont, 'Segoe UI', Roboto, Oxygen, Ubuntu, Cantarell, 'Open Sans', 'Helvetica Neue', sans-serif;"&gt;FDP on Optimizing HR processes using AI&lt;/strong&gt;&lt;span style="font-size: 12pt; text-indent: -18pt; font-family: -apple-system, BlinkMacSystemFont, 'Segoe UI', Roboto, Oxygen, Ubuntu, Cantarell, 'Open Sans', 'Helvetica Neue', sans-serif;"&gt;. It was a plenary session followed by a panel discussion with HRs from renowned organizations and PMI Pune Deccan India Chapter&lt;/span&gt;&lt;/p&gt;
&lt;/li&gt;
&lt;/ol&gt;
&lt;p class="MsoListParagraphCxSpMiddle" style="mso-margin-top-alt: auto; mso-margin-bottom-alt: auto; mso-add-space: auto; text-indent: -18.0pt; line-height: normal; mso-list: l0 level1 lfo1;"&gt;&lt;!-- [if !supportLists]--&gt;&lt;span style="font-size: 12.0pt; font-family: Symbol; mso-fareast-font-family: Symbol; mso-bidi-font-family: Symbol; mso-ansi-language: EN-IN; mso-fareast-language: EN-IN;"&gt;&amp;middot;&lt;span style="font-variant-numeric: normal; font-variant-east-asian: normal; font-variant-alternates: normal; font-size-adjust: none; font-language-override: normal; font-kerning: auto; font-optical-sizing: auto; font-feature-settings: normal; font-variation-settings: normal; font-variant-position: normal; font-variant-emoji: normal; font-stretch: normal; font-size: 7pt; line-height: normal; font-family: 'Times New Roman';"&gt;&amp;nbsp;&amp;nbsp;&amp;nbsp;&amp;nbsp;&amp;nbsp;&amp;nbsp;&amp;nbsp;&amp;nbsp; &lt;/span&gt;&lt;/span&gt;&lt;!--[endif]--&gt;&lt;strong&gt;&lt;span style="font-size: 12pt;"&gt;National Workshops Organized&lt;/span&gt;&lt;/strong&gt;&lt;/p&gt;
&lt;ol&gt;
&lt;li class="MsoListParagraphCxSpMiddle" style="text-indent: -18pt;"&gt;&lt;span style="font-size: 12.0pt; line-height: 115%; font-family: Symbol; mso-fareast-font-family: Symbol; mso-bidi-font-family: Symbol; mso-ansi-language: EN-IN; mso-fareast-language: EN-IN;"&gt;&lt;span style="font-variant-numeric: normal; font-variant-east-asian: normal; font-variant-alternates: normal; font-size-adjust: none; font-language-override: normal; font-kerning: auto; font-optical-sizing: auto; font-feature-settings: normal; font-variation-settings: normal; font-variant-position: normal; font-variant-emoji: normal; font-stretch: normal; font-size: 7pt; line-height: normal; font-family: 'Times New Roman';"&gt;&amp;nbsp; &amp;nbsp; &amp;nbsp; &amp;nbsp; &lt;/span&gt;&lt;/span&gt;&lt;!--[endif]--&gt;&lt;span style="font-size: 12pt; line-height: 115%;"&gt;Application of Data Analytics in Business Functions (Coordinator)&lt;/span&gt;&lt;/li&gt;
&lt;li class="MsoListParagraphCxSpLast" style="text-indent: -18pt;"&gt;&lt;span style="font-size: 12.0pt; line-height: 115%; font-family: Symbol; mso-fareast-font-family: Symbol; mso-bidi-font-family: Symbol; mso-ansi-language: EN-IN; mso-fareast-language: EN-IN;"&gt;&lt;span style="font-variant-numeric: normal; font-variant-east-asian: normal; font-variant-alternates: normal; font-size-adjust: none; font-language-override: normal; font-kerning: auto; font-optical-sizing: auto; font-feature-settings: normal; font-variation-settings: normal; font-variant-position: normal; font-variant-emoji: normal; font-stretch: normal; font-size: 7pt; line-height: normal; font-family: 'Times New Roman';"&gt;&amp;nbsp; &amp;nbsp; &amp;nbsp; &amp;nbsp; &amp;nbsp;&lt;/span&gt;&lt;/span&gt;&lt;!--[endif]--&gt;&lt;span style="font-size: 12pt; line-height: 115%;"&gt;Getting Ready for Industry 4.0 (Organizing Secretary)&lt;/span&gt;&lt;/li&gt;
&lt;/ol&gt;
&lt;p class="MsoNormal" style="mso-margin-top-alt: auto; mso-margin-bottom-alt: auto; line-height: normal;"&gt;&lt;u&gt;&lt;span lang="EN-US" style="font-size: 12.0pt; font-family: 'Times New Roman',serif; color: #0d5571; mso-themecolor: accent1; mso-themeshade: 127; text-transform: uppercase; letter-spacing: .75pt;"&gt;Awards&lt;/span&gt;&lt;/u&gt;&lt;/p&gt;
&lt;p&gt;&lt;span style="font-size: 12pt; line-height: 115%;"&gt; &lt;/span&gt;&lt;/p&gt;
&lt;ul type="disc"&gt;
&lt;li class="MsoNormal" style="mso-margin-top-alt: auto; mso-margin-bottom-alt: auto; line-height: normal; mso-list: l0 level1 lfo1;"&gt;&lt;span style="font-size: 12.0pt; font-family: 'Times New Roman',serif; mso-fareast-font-family: 'Times New Roman'; mso-ansi-language: EN-IN; mso-fareast-language: EN-IN;"&gt;Kamal Sharma Excellence Enabler Award 2025 by Lexicon Group of Institutes &lt;/span&gt;&lt;/li&gt;
&lt;li class="MsoNormal" style="mso-margin-top-alt: auto; mso-margin-bottom-alt: auto; line-height: normal; mso-list: l0 level1 lfo1;"&gt;&lt;span style="font-size: 12.0pt; font-family: 'Times New Roman',serif; mso-fareast-font-family: 'Times New Roman'; mso-ansi-language: EN-IN; mso-fareast-language: EN-IN;"&gt;Keshav Pushp Award 2023 &amp;ndash; Outstanding Educator&lt;/span&gt;&lt;/li&gt;
&lt;li class="MsoNormal" style="mso-margin-top-alt: auto; mso-margin-bottom-alt: auto; line-height: normal; mso-list: l0 level1 lfo1;"&gt;&lt;span style="font-size: 12.0pt; font-family: 'Times New Roman',serif; mso-fareast-font-family: 'Times New Roman'; mso-ansi-language: EN-IN; mso-fareast-language: EN-IN;"&gt;Best Teacher Award 2022 &amp;ndash; Bestow Edutrex&lt;/span&gt;&lt;/li&gt;
&lt;/ul&gt;
&lt;p&gt;&amp;nbsp;&lt;/p&gt;</t>
  </si>
  <si>
    <t>24-Feb-26 02:03 PM</t>
  </si>
  <si>
    <t>Natasha Senapati</t>
  </si>
  <si>
    <t>natashasenapati.93@gmail.com</t>
  </si>
  <si>
    <t>21-Aug-1993</t>
  </si>
  <si>
    <t>Hindi,english,Odia</t>
  </si>
  <si>
    <t>Tanmay Ranjan Pradhan</t>
  </si>
  <si>
    <t>604, Palash oak, Baner, Pune, Maharashtra, 411045</t>
  </si>
  <si>
    <t>DAV Public School, Paradeep Phospates Ltd., Odisha</t>
  </si>
  <si>
    <t>CBSE, Odisha</t>
  </si>
  <si>
    <t>Maths,English,Science, Social Science</t>
  </si>
  <si>
    <t>DAV Public School, CDA, Cuttack, Odisha</t>
  </si>
  <si>
    <t>Maths,Physics,Chemistry,Biology</t>
  </si>
  <si>
    <t>Biju Patnaik University of Technology, Rourkela, Odisha</t>
  </si>
  <si>
    <t>Architectural Design,Architectural Graphics and Drawings,Building Materials and Construction,Landscape Architecture,Research, Site Survey and Analysis,Theory of Structures,History of Architecture and Culture</t>
  </si>
  <si>
    <t>School of Planning and Architecture, Vijayawada, MoE, Govt. of India</t>
  </si>
  <si>
    <t>School of Planning and Architecture, Vijayawada, Andhra Pradesh</t>
  </si>
  <si>
    <t>Architectural Design, Building Physics,Solar Passive Strategies,Daylight and Lighting Design,Energy Audit and Post Ocuppancy Evaluation,BIM and Management,Urban Climate and thermal comfort</t>
  </si>
  <si>
    <t>&lt;p&gt;Registered under Council of Architecture, India&amp;nbsp;&lt;/p&gt;
&lt;p&gt;Indian Green Building Council - IGBC Accredited Professional&lt;/p&gt;
&lt;p&gt;The Forum For Exchange and Excellence in Design(FEED), Pune&lt;/p&gt;</t>
  </si>
  <si>
    <t>&lt;p&gt;Studio Mentorship : Guided students to publish books and research paper.&lt;/p&gt;
&lt;p&gt;Accrediation Experience with NAAC&amp;nbsp;&lt;/p&gt;
&lt;p&gt;Part of conferences organising team at college.&lt;/p&gt;</t>
  </si>
  <si>
    <t>AutoCAD, MS Office,Adobe Photoshop,Adobe Illustrator, Lumion,Sketchup, Revit,DiaLUX,Wind flow</t>
  </si>
  <si>
    <t>24-Feb-26 02:34 PM</t>
  </si>
  <si>
    <t>Abhale  Sampada  Sunil</t>
  </si>
  <si>
    <t>sampadaabhale111@gmail.com</t>
  </si>
  <si>
    <t>18-Feb-2002</t>
  </si>
  <si>
    <t xml:space="preserve">Hindi, English,Hindi English </t>
  </si>
  <si>
    <t xml:space="preserve">Sunil Abhale </t>
  </si>
  <si>
    <t>Gaikwad estate,Punawale,Pune</t>
  </si>
  <si>
    <t xml:space="preserve">New English School, Derde Chandwad </t>
  </si>
  <si>
    <t xml:space="preserve">Maharashtra State Board of Secondary and Higher Secondary Education, Pune, Maharashtra </t>
  </si>
  <si>
    <t xml:space="preserve">Marathi, Hindi, Mathematics </t>
  </si>
  <si>
    <t xml:space="preserve">Radhabai Kale Kanya Junior College, Kolpewadi </t>
  </si>
  <si>
    <t xml:space="preserve">English, Marathi, Mathematics and Statistics,Physics,Chemistry, Biology ,Environment Education </t>
  </si>
  <si>
    <t xml:space="preserve">K.J.Somaiya college of Arts, Commerce and Science, Kopargaon, Maharashtra </t>
  </si>
  <si>
    <t>&lt;ol&gt;
&lt;li&gt;SET certificate&amp;nbsp;&lt;/li&gt;
&lt;li&gt;MS-CIT&lt;/li&gt;
&lt;li&gt;Data analytics associate&amp;nbsp;&lt;/li&gt;
&lt;/ol&gt;</t>
  </si>
  <si>
    <t>&lt;p&gt;I have qualified the &lt;strong&gt;State Eligibility Test &lt;/strong&gt;in Mathematics, held on 15 June 2025, which certifies my eligibility to teach at the college and university level.&lt;/p&gt;</t>
  </si>
  <si>
    <t xml:space="preserve">Data analytics,Latex, Python ,MS Office Data </t>
  </si>
  <si>
    <t>24-Feb-26 03:02 PM</t>
  </si>
  <si>
    <t>Purobi Sen</t>
  </si>
  <si>
    <t>purobisen31@gmail.com</t>
  </si>
  <si>
    <t>18-Apr-1995</t>
  </si>
  <si>
    <t>English,Hindi,Bengali,Gujarati</t>
  </si>
  <si>
    <t>Sunit Dasgupta</t>
  </si>
  <si>
    <t>C-703, Mont vert Vesta
Urawade, Pirangut</t>
  </si>
  <si>
    <t>Shri Gujarati Samaj-Ajmera Mukesh Nemi chand Bhai School Indore MP</t>
  </si>
  <si>
    <t>CBSE- Indore/MP</t>
  </si>
  <si>
    <t>Maths,English,Science,Social Science ,Hindi</t>
  </si>
  <si>
    <t>Physics,Chemistry,Maths,English,P.E</t>
  </si>
  <si>
    <t xml:space="preserve">Rajasthan University </t>
  </si>
  <si>
    <t>Kanoria P.G Mahila Mahavidyalaya Jaipur/Rajasthan</t>
  </si>
  <si>
    <t>English Hons.,Economics</t>
  </si>
  <si>
    <t>B.A (Hons)</t>
  </si>
  <si>
    <t>English Hons.</t>
  </si>
  <si>
    <t>M.A in English</t>
  </si>
  <si>
    <t>English Literature- Indian Mythology</t>
  </si>
  <si>
    <t xml:space="preserve">Manipal University Jaipur </t>
  </si>
  <si>
    <t>&lt;p&gt;UGC NET Exam Qualified in English Literature.&amp;nbsp;&lt;/p&gt;</t>
  </si>
  <si>
    <t>24-Feb-26 03:05 PM</t>
  </si>
  <si>
    <t>Ankit Himanshubhai Sodha</t>
  </si>
  <si>
    <t>aankitsodha@gmail.com</t>
  </si>
  <si>
    <t>22-May-1990</t>
  </si>
  <si>
    <t xml:space="preserve">English Hindi Gujarati </t>
  </si>
  <si>
    <t>Himanshubhai Dhirajlal Sodha</t>
  </si>
  <si>
    <t>D-201, Happy Highland, New Manipur road, Manipur, TA.Sanand, Ahmedabad, Gujarat 382115</t>
  </si>
  <si>
    <t>Shree Vandana Vidyalaya, Kalawad</t>
  </si>
  <si>
    <t>Gujarat Secondary and Higher Secondary Education Board</t>
  </si>
  <si>
    <t>Mathematics,Science ,Social studies</t>
  </si>
  <si>
    <t>D Z Patel High School, Anand</t>
  </si>
  <si>
    <t>Mathematics ,Physics ,Chemistry</t>
  </si>
  <si>
    <t>Dharmsinh Desai University</t>
  </si>
  <si>
    <t>Dharmsinh Desai Institute of Technology, Nadiad, Gujarat</t>
  </si>
  <si>
    <t>Structural Analysis Earthquake Engineering</t>
  </si>
  <si>
    <t>Sardar Vallabhbhai Patel Institute of Technology (SVIT), Vasad, Gujarat</t>
  </si>
  <si>
    <t>Structural dynamics</t>
  </si>
  <si>
    <t>AutoCAD,STAAD.Pro ,SAP2000 ,Ansys</t>
  </si>
  <si>
    <t>Akshay Gupta</t>
  </si>
  <si>
    <t>gakshay565@gmail.com</t>
  </si>
  <si>
    <t>17-Jan-1992</t>
  </si>
  <si>
    <t>Naresh Kumar Gupta</t>
  </si>
  <si>
    <t>F-002, Golden Bricks Apartment, Mohadi Road, Tambapura, Jalgaon, Maharashtra. 425001</t>
  </si>
  <si>
    <t>Dayanand Public School</t>
  </si>
  <si>
    <t>CBSE, Bikaner</t>
  </si>
  <si>
    <t>English, Hindi,Science,Social Science,Mathematics</t>
  </si>
  <si>
    <t>Tiny Tots School</t>
  </si>
  <si>
    <t>CBSE, Sri Ganganagar</t>
  </si>
  <si>
    <t>Physics,Chemistry,Mathematics,English,Physical Education</t>
  </si>
  <si>
    <t>NIMS University Rajasthan</t>
  </si>
  <si>
    <t>NIMS Institute of Engineering and Technology, Jaipur</t>
  </si>
  <si>
    <t>NIT Silchar, Assam</t>
  </si>
  <si>
    <t>Enhancing the Seismic Performance of Confined Masonry Walls without and with Openings</t>
  </si>
  <si>
    <t>IIT Patna</t>
  </si>
  <si>
    <t>AutoCAD,Abaqus CAE</t>
  </si>
  <si>
    <t>24-Feb-26 03:12 PM</t>
  </si>
  <si>
    <t>Urmila Vikas Patil</t>
  </si>
  <si>
    <t>urmila_28580@rediffmail.com</t>
  </si>
  <si>
    <t>27-May-1980</t>
  </si>
  <si>
    <t>Vikas</t>
  </si>
  <si>
    <t>Hari Om Building  ,Samarth Nagar ,New Sangavi Pune 411027</t>
  </si>
  <si>
    <t xml:space="preserve">Atamaram  Vidhya Mandir </t>
  </si>
  <si>
    <t xml:space="preserve">Kolhapur  division ,Karad,Maharashtra </t>
  </si>
  <si>
    <t>English,Marathi,Mathematics,Science,Geometry,History</t>
  </si>
  <si>
    <t>Yashwantrao Chavan Science College ,Karad</t>
  </si>
  <si>
    <t>Kolhapur Division,Karad,Maharashtra</t>
  </si>
  <si>
    <t>English,Physics</t>
  </si>
  <si>
    <t>Yashwantrao Chavan Science College,Karad.Maharashtra</t>
  </si>
  <si>
    <t>English,Organic Chemistry</t>
  </si>
  <si>
    <t>Shivaji  University</t>
  </si>
  <si>
    <t>Yashwantrao Mohite  Institute of Management ,Karad,Maharashtra</t>
  </si>
  <si>
    <t>M.Phi</t>
  </si>
  <si>
    <t>Bharati Vidhyapeeth,Pune,Maharashtra</t>
  </si>
  <si>
    <t>Research Methodogy,Mathematical methods and Statistical Techniques,Business Development in managemnt,Dissertation</t>
  </si>
  <si>
    <t>&lt;p class="MsoNormal"&gt;&lt;span style="font-size: 12.0pt; line-height: 115%; font-family: 'Times New Roman','serif';"&gt;Completed in 2024&lt;span style="mso-tab-count: 1;"&gt;&amp;nbsp;&amp;nbsp;&amp;nbsp;&amp;nbsp; &lt;/span&gt;HR analytics&lt;span style="mso-tab-count: 1;"&gt;&amp;nbsp;&amp;nbsp; &lt;/sp</t>
  </si>
  <si>
    <t>&lt;p class="Default" style="text-indent: -.25in; mso-list: l0 level1 lfo1; margin: 0in 0in 8.35pt .75in;"&gt;&lt;!-- [if !supportLists]--&gt;&lt;span style="font-size: 11.0pt; mso-fareast-font-family: 'Times New Roman';"&gt;&lt;span style="mso-list: Ignore;"&gt;1.&lt;span style="font: 7.0pt 'Times New Roman';"&gt;&amp;nbsp;&amp;nbsp;&amp;nbsp;&amp;nbsp;&amp;nbsp; &lt;/span&gt;&lt;/span&gt;&lt;/span&gt;&lt;!--[endif]--&gt;&lt;span style="font-size: 11.0pt;"&gt;Received Global awards of "&lt;span style="mso-bidi-font-weight: bold;"&gt;Distinguished Researcher Award of The Year &lt;/span&gt;awards from Innovation and Global Excellence. 2020&lt;/span&gt;&lt;/p&gt;
&lt;p class="Default" style="text-indent: -.25in; mso-list: l0 level1 lfo1; margin: 0in 0in 8.35pt .75in;"&gt;&lt;!-- [if !supportLists]--&gt;&lt;span style="font-size: 11.0pt; mso-fareast-font-family: 'Times New Roman';"&gt;&lt;span style="mso-list: Ignore;"&gt;2.&lt;span style="font: 7.0pt 'Times New Roman';"&gt;&amp;nbsp;&amp;nbsp;&amp;nbsp;&amp;nbsp;&amp;nbsp; &lt;/span&gt;&lt;/span&gt;&lt;/span&gt;&lt;!--[endif]--&gt;&lt;span style="font-size: 11.0pt;"&gt;Received international awards &amp;ldquo;&lt;span style="mso-bidi-font-weight: bold;"&gt;Distinguished Researcher Award of The Year from Tamil Nadu. 2020&lt;/span&gt;&lt;/span&gt;&lt;/p&gt;
&lt;p class="Default" style="text-indent: -.25in; mso-list: l0 level1 lfo1; margin: 0in 0in 8.35pt .75in;"&gt;&lt;!-- [if !supportLists]--&gt;&lt;span style="font-size: 11.0pt; mso-fareast-font-family: 'Times New Roman';"&gt;&lt;span style="mso-list: Ignore;"&gt;3.&lt;span style="font: 7.0pt 'Times New Roman';"&gt;&amp;nbsp;&amp;nbsp;&amp;nbsp;&amp;nbsp;&amp;nbsp; &lt;/span&gt;&lt;/span&gt;&lt;/span&gt;&lt;!--[endif]--&gt;&lt;span style="font-size: 11.0pt;"&gt;Received National&amp;nbsp; level Dnyanjyoti Award From Avishkar Foundation ,NGO,Kolhapur. 2022&lt;/span&gt;&lt;/p&gt;
&lt;p class="Default" style="text-indent: -.25in; mso-list: l0 level1 lfo1; margin: 0in 0in 8.35pt .75in;"&gt;&lt;!-- [if !supportLists]--&gt;&lt;span style="font-size: 11.0pt; mso-fareast-font-family: 'Times New Roman';"&gt;&lt;span style="mso-list: Ignore;"&gt;4.&lt;span style="font: 7.0pt 'Times New Roman';"&gt;&amp;nbsp;&amp;nbsp;&amp;nbsp;&amp;nbsp;&amp;nbsp; &lt;/span&gt;&lt;/span&gt;&lt;/span&gt;&lt;!--[endif]--&gt;&lt;span style="font-size: 11.0pt;"&gt;Received ICONIC WOMEN International Award from Mc Stem Eduversity, USA. 2024&lt;/span&gt;&lt;/p&gt;
&lt;p class="Default" style="margin-left: .75in; text-indent: -.25in; mso-list: l0 level1 lfo1;"&gt;&lt;!-- [if !supportLists]--&gt;&lt;span style="font-size: 11.0pt; mso-fareast-font-family: 'Times New Roman';"&gt;&lt;span style="mso-list: Ignore;"&gt;5.&lt;span style="font: 7.0pt 'Times New Roman';"&gt;&amp;nbsp;&amp;nbsp;&amp;nbsp;&amp;nbsp;&amp;nbsp; &lt;/span&gt;&lt;/span&gt;&lt;/span&gt;&lt;!--[endif]--&gt;&lt;span style="font-size: 11.0pt;"&gt;Received Dr.Indira Parikh -50 women in education leaders International awards from National Education Congress ,2024&lt;/span&gt;&lt;/p&gt;
&lt;p class="MsoListParagraph" style="margin-left: .75in; mso-add-space: auto; text-indent: -.25in; mso-list: l0 level1 lfo1;"&gt;&lt;!-- [if !supportLists]--&gt;&lt;span style="font-family: 'Times New Roman','serif'; mso-fareast-font-family: 'Times New Roman';"&gt;&lt;span style="mso-list: Ignore;"&gt;6.&lt;span style="font: 7.0pt 'Times New Roman';"&gt;&amp;nbsp;&amp;nbsp;&amp;nbsp;&amp;nbsp;&amp;nbsp; &lt;/span&gt;&lt;/span&gt;&lt;/span&gt;&lt;!--[endif]--&gt;&lt;span style="font-family: 'Times New Roman','serif';"&gt;Global&lt;span style="mso-spacerun: yes;"&gt;&amp;nbsp; &lt;/span&gt;Edu &amp;ndash;Legendary Awards 2024&lt;span style="mso-spacerun: yes;"&gt;&amp;nbsp; &lt;/span&gt;presents&lt;span style="mso-spacerun: yes;"&gt;&amp;nbsp; &lt;/span&gt;Global Nobel award 2024 received&lt;span style="mso-spacerun: yes;"&gt;&amp;nbsp; &lt;/span&gt;from Mc Stem Eduversity, USA.&lt;/span&gt;&lt;/p&gt;</t>
  </si>
  <si>
    <t>MS office,Excel</t>
  </si>
  <si>
    <t>24-Feb-26 03:22 PM</t>
  </si>
  <si>
    <t>Praveen P</t>
  </si>
  <si>
    <t>praveen.p.suryavanshi@gmail.com</t>
  </si>
  <si>
    <t>02-Apr-1984</t>
  </si>
  <si>
    <t>R S Prabhakar</t>
  </si>
  <si>
    <t>c 301,Astonia Royale society, Behind star bazar, ambegoan , katraj 411046</t>
  </si>
  <si>
    <t xml:space="preserve">St Vincent English Medium school  </t>
  </si>
  <si>
    <t xml:space="preserve">Kerala state board </t>
  </si>
  <si>
    <t>All subjects</t>
  </si>
  <si>
    <t xml:space="preserve">St Sebastian's higher secondary school </t>
  </si>
  <si>
    <t>commerce</t>
  </si>
  <si>
    <t xml:space="preserve">Mahatma Gandhi university  </t>
  </si>
  <si>
    <t>St George college, Aruvithura, erattupetta , Kerala</t>
  </si>
  <si>
    <t xml:space="preserve">COMMERCE </t>
  </si>
  <si>
    <t>Mangalam College of engineering-Ettumanoor-Kerala</t>
  </si>
  <si>
    <t xml:space="preserve">financial management </t>
  </si>
  <si>
    <t>Guru Jambeshwar University Hisar</t>
  </si>
  <si>
    <t>PG Diploma in Environment Management</t>
  </si>
  <si>
    <t xml:space="preserve">Financial Management </t>
  </si>
  <si>
    <t>Yashwantrao Mohite Institute of Management, Karad</t>
  </si>
  <si>
    <t>&lt;p&gt;Nptel course on Foundation Course in Managerial Economics&lt;/p&gt;
&lt;p&gt;Nptel course on Introduction to Banking and Finance&lt;/p&gt;</t>
  </si>
  <si>
    <t>24-Feb-26 03:26 PM</t>
  </si>
  <si>
    <t>Mayuri Ganesh Yadav</t>
  </si>
  <si>
    <t>mayuriyadav88@gmail.com</t>
  </si>
  <si>
    <t>03-Jul-1988</t>
  </si>
  <si>
    <t>Dr.Ganesh Dinkar Yadav</t>
  </si>
  <si>
    <t>Arohi Residency , Near Z P school , Nandoshi Road
Kirkatwadi</t>
  </si>
  <si>
    <t>Annaji Pawar Highschool Vahagoan Karad</t>
  </si>
  <si>
    <t>Kolhapur Board</t>
  </si>
  <si>
    <t>Science,History, geography, Maths</t>
  </si>
  <si>
    <t>SGM College Karad</t>
  </si>
  <si>
    <t>Biology, Physics</t>
  </si>
  <si>
    <t>P.G.D.B.M.</t>
  </si>
  <si>
    <t>Atharva Institute of Management Pune</t>
  </si>
  <si>
    <t>Shivaji Univ. Kolhapur</t>
  </si>
  <si>
    <t>Food micro, Food chemistry</t>
  </si>
  <si>
    <t>&lt;ul&gt;
&lt;li&gt;NPTEL Online Certification Completed: 1. Knowledge Management&amp;nbsp; 2. AI in Human Resource Management&lt;/li&gt;
&lt;li&gt;HR Analytics&lt;/li&gt;
&lt;/ul&gt;</t>
  </si>
  <si>
    <t>MBA HR Teaching ,curriculum Design,Competency Mapping,HR Analytics</t>
  </si>
  <si>
    <t>24-Feb-26 03:55 PM</t>
  </si>
  <si>
    <t>Kiran Kumar Sharikar</t>
  </si>
  <si>
    <t>kiran.sharikar@gmail.com</t>
  </si>
  <si>
    <t>05-Nov-1982</t>
  </si>
  <si>
    <t>Pundalikrao</t>
  </si>
  <si>
    <t>Plot No. 150, Vaishanvi Colony, Shiv Nagar, North Bidar, Karanataka</t>
  </si>
  <si>
    <t>Seventh Day Advantist School</t>
  </si>
  <si>
    <t>Science, Maths</t>
  </si>
  <si>
    <t xml:space="preserve">Government PU college </t>
  </si>
  <si>
    <t>Physics, Maths</t>
  </si>
  <si>
    <t>Bidar</t>
  </si>
  <si>
    <t>Banglore</t>
  </si>
  <si>
    <t>24-Feb-26 03:58 PM</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</si>
</sst>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S441"/>
  <sheetViews>
    <sheetView tabSelected="1" workbookViewId="0" showGridLines="true" showRowColHeaders="1">
      <selection activeCell="A1" sqref="A1:CS1"/>
    </sheetView>
  </sheetViews>
  <sheetFormatPr defaultRowHeight="14.4" outlineLevelRow="0" outlineLevelCol="0"/>
  <sheetData>
    <row r="1" spans="1:9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c r="BN1" s="1" t="s">
        <v>65</v>
      </c>
      <c r="BO1" s="1" t="s">
        <v>66</v>
      </c>
      <c r="BP1" s="1" t="s">
        <v>67</v>
      </c>
      <c r="BQ1" s="1" t="s">
        <v>68</v>
      </c>
      <c r="BR1" s="1" t="s">
        <v>69</v>
      </c>
      <c r="BS1" s="1" t="s">
        <v>70</v>
      </c>
      <c r="BT1" s="1" t="s">
        <v>71</v>
      </c>
      <c r="BU1" s="1" t="s">
        <v>72</v>
      </c>
      <c r="BV1" s="1" t="s">
        <v>73</v>
      </c>
      <c r="BW1" s="1" t="s">
        <v>74</v>
      </c>
      <c r="BX1" s="1" t="s">
        <v>75</v>
      </c>
      <c r="BY1" s="1" t="s">
        <v>76</v>
      </c>
      <c r="BZ1" s="1" t="s">
        <v>77</v>
      </c>
      <c r="CA1" s="1" t="s">
        <v>78</v>
      </c>
      <c r="CB1" s="1" t="s">
        <v>79</v>
      </c>
      <c r="CC1" s="1" t="s">
        <v>80</v>
      </c>
      <c r="CD1" s="1" t="s">
        <v>81</v>
      </c>
      <c r="CE1" s="1" t="s">
        <v>82</v>
      </c>
      <c r="CF1" s="1" t="s">
        <v>83</v>
      </c>
      <c r="CG1" s="1" t="s">
        <v>84</v>
      </c>
      <c r="CH1" s="1" t="s">
        <v>85</v>
      </c>
      <c r="CI1" s="1" t="s">
        <v>86</v>
      </c>
      <c r="CJ1" s="1" t="s">
        <v>87</v>
      </c>
      <c r="CK1" s="1" t="s">
        <v>88</v>
      </c>
      <c r="CL1" s="1" t="s">
        <v>89</v>
      </c>
      <c r="CM1" s="1" t="s">
        <v>90</v>
      </c>
      <c r="CN1" s="1" t="s">
        <v>91</v>
      </c>
      <c r="CO1" s="1" t="s">
        <v>92</v>
      </c>
      <c r="CP1" s="1" t="s">
        <v>93</v>
      </c>
      <c r="CQ1" s="1" t="s">
        <v>94</v>
      </c>
      <c r="CR1" s="1" t="s">
        <v>95</v>
      </c>
      <c r="CS1" s="1" t="s">
        <v>96</v>
      </c>
    </row>
    <row r="2" spans="1:97">
      <c r="A2" t="s">
        <v>97</v>
      </c>
      <c r="B2" t="s">
        <v>98</v>
      </c>
      <c r="C2" t="s">
        <v>99</v>
      </c>
      <c r="D2" t="s">
        <v>100</v>
      </c>
      <c r="E2" t="s">
        <v>101</v>
      </c>
      <c r="F2" t="s">
        <v>102</v>
      </c>
      <c r="G2">
        <v>9945344722</v>
      </c>
      <c r="H2" t="s">
        <v>103</v>
      </c>
      <c r="I2" t="s">
        <v>104</v>
      </c>
      <c r="J2" t="s">
        <v>105</v>
      </c>
      <c r="K2" t="s">
        <v>106</v>
      </c>
      <c r="L2" t="s">
        <v>107</v>
      </c>
      <c r="M2" t="s">
        <v>108</v>
      </c>
      <c r="N2" t="s">
        <v>109</v>
      </c>
      <c r="AI2" t="s">
        <v>110</v>
      </c>
      <c r="AJ2" t="s">
        <v>111</v>
      </c>
      <c r="AK2" t="s">
        <v>112</v>
      </c>
      <c r="AL2">
        <v>81</v>
      </c>
      <c r="AN2">
        <v>1987</v>
      </c>
      <c r="AO2" t="s">
        <v>113</v>
      </c>
      <c r="AP2" t="s">
        <v>114</v>
      </c>
      <c r="AQ2" t="s">
        <v>115</v>
      </c>
      <c r="AR2" t="s">
        <v>116</v>
      </c>
      <c r="AS2">
        <v>81</v>
      </c>
      <c r="AU2">
        <v>1989</v>
      </c>
      <c r="AV2" t="s">
        <v>113</v>
      </c>
      <c r="AW2" t="s">
        <v>117</v>
      </c>
      <c r="AX2" t="s">
        <v>118</v>
      </c>
      <c r="AY2" t="s">
        <v>119</v>
      </c>
      <c r="AZ2">
        <v>67</v>
      </c>
      <c r="BB2">
        <v>1999</v>
      </c>
      <c r="BC2" t="s">
        <v>113</v>
      </c>
      <c r="BD2" t="s">
        <v>120</v>
      </c>
      <c r="BE2" t="s">
        <v>121</v>
      </c>
      <c r="BF2" t="s">
        <v>122</v>
      </c>
      <c r="BG2">
        <v>80</v>
      </c>
      <c r="BI2">
        <v>1992</v>
      </c>
      <c r="BJ2">
        <v>19</v>
      </c>
      <c r="BK2" t="s">
        <v>123</v>
      </c>
      <c r="BL2">
        <v>23</v>
      </c>
      <c r="BN2" t="s">
        <v>113</v>
      </c>
      <c r="BO2" t="s">
        <v>124</v>
      </c>
      <c r="BP2" t="s">
        <v>125</v>
      </c>
      <c r="BQ2" t="s">
        <v>126</v>
      </c>
      <c r="BR2">
        <v>68</v>
      </c>
      <c r="BT2">
        <v>2013</v>
      </c>
      <c r="BU2">
        <v>31</v>
      </c>
      <c r="BV2" t="s">
        <v>127</v>
      </c>
      <c r="BW2">
        <v>23</v>
      </c>
      <c r="BY2" t="s">
        <v>113</v>
      </c>
      <c r="BZ2" t="s">
        <v>128</v>
      </c>
      <c r="CA2" t="s">
        <v>128</v>
      </c>
      <c r="CB2" t="s">
        <v>129</v>
      </c>
      <c r="CC2">
        <v>60</v>
      </c>
      <c r="CE2">
        <v>1997</v>
      </c>
      <c r="CF2" t="s">
        <v>113</v>
      </c>
      <c r="CG2" t="s">
        <v>130</v>
      </c>
      <c r="CH2" t="s">
        <v>131</v>
      </c>
      <c r="CI2" t="s">
        <v>132</v>
      </c>
      <c r="CJ2">
        <v>2023</v>
      </c>
      <c r="CL2" t="s">
        <v>113</v>
      </c>
      <c r="CM2" t="s">
        <v>133</v>
      </c>
      <c r="CN2" t="s">
        <v>113</v>
      </c>
      <c r="CO2" t="s">
        <v>134</v>
      </c>
      <c r="CP2" t="s">
        <v>135</v>
      </c>
      <c r="CQ2" t="s">
        <v>136</v>
      </c>
      <c r="CR2" t="s">
        <v>137</v>
      </c>
      <c r="CS2" t="str">
        <f>HYPERLINK("https://nconnect.nicmar.ac.in/pdf/7_resume_1771384272.pdf/Y2FyZWVy","View Resume")</f>
        <v>0</v>
      </c>
    </row>
    <row r="3" spans="1:97">
      <c r="A3" t="s">
        <v>138</v>
      </c>
      <c r="B3" t="s">
        <v>139</v>
      </c>
      <c r="C3" t="s">
        <v>140</v>
      </c>
      <c r="D3" t="s">
        <v>141</v>
      </c>
      <c r="E3" t="s">
        <v>142</v>
      </c>
      <c r="F3" t="s">
        <v>143</v>
      </c>
      <c r="G3">
        <v>9643879596</v>
      </c>
      <c r="H3" t="s">
        <v>103</v>
      </c>
      <c r="I3" t="s">
        <v>144</v>
      </c>
      <c r="J3" t="s">
        <v>145</v>
      </c>
      <c r="K3" t="s">
        <v>146</v>
      </c>
      <c r="L3" t="s">
        <v>147</v>
      </c>
      <c r="M3" t="s">
        <v>148</v>
      </c>
      <c r="N3" t="s">
        <v>113</v>
      </c>
      <c r="O3" t="s">
        <v>149</v>
      </c>
      <c r="P3" t="s">
        <v>150</v>
      </c>
      <c r="AI3" t="s">
        <v>151</v>
      </c>
      <c r="AJ3" t="s">
        <v>152</v>
      </c>
      <c r="AK3" t="s">
        <v>153</v>
      </c>
      <c r="AL3">
        <v>62.6</v>
      </c>
      <c r="AN3">
        <v>2005</v>
      </c>
      <c r="AO3" t="s">
        <v>113</v>
      </c>
      <c r="AP3" t="s">
        <v>151</v>
      </c>
      <c r="AQ3" t="s">
        <v>152</v>
      </c>
      <c r="AR3" t="s">
        <v>154</v>
      </c>
      <c r="AS3">
        <v>68.2</v>
      </c>
      <c r="AU3">
        <v>2007</v>
      </c>
      <c r="AV3" t="s">
        <v>109</v>
      </c>
      <c r="BC3" t="s">
        <v>113</v>
      </c>
      <c r="BD3" t="s">
        <v>155</v>
      </c>
      <c r="BE3" t="s">
        <v>156</v>
      </c>
      <c r="BF3" t="s">
        <v>157</v>
      </c>
      <c r="BG3">
        <v>66.9</v>
      </c>
      <c r="BI3">
        <v>2011</v>
      </c>
      <c r="BJ3">
        <v>1</v>
      </c>
      <c r="BL3">
        <v>9</v>
      </c>
      <c r="BN3" t="s">
        <v>113</v>
      </c>
      <c r="BO3" t="s">
        <v>158</v>
      </c>
      <c r="BP3" t="s">
        <v>152</v>
      </c>
      <c r="BQ3" t="s">
        <v>159</v>
      </c>
      <c r="BR3">
        <v>72.95</v>
      </c>
      <c r="BT3">
        <v>2014</v>
      </c>
      <c r="BU3">
        <v>14</v>
      </c>
      <c r="BW3">
        <v>47</v>
      </c>
      <c r="BY3" t="s">
        <v>109</v>
      </c>
      <c r="CF3" t="s">
        <v>113</v>
      </c>
      <c r="CG3" t="s">
        <v>159</v>
      </c>
      <c r="CH3" t="s">
        <v>160</v>
      </c>
      <c r="CI3" t="s">
        <v>132</v>
      </c>
      <c r="CJ3">
        <v>2024</v>
      </c>
      <c r="CL3" t="s">
        <v>113</v>
      </c>
      <c r="CM3" t="s">
        <v>161</v>
      </c>
      <c r="CN3" t="s">
        <v>113</v>
      </c>
      <c r="CO3" t="s">
        <v>162</v>
      </c>
      <c r="CP3" t="s">
        <v>163</v>
      </c>
      <c r="CQ3" t="s">
        <v>164</v>
      </c>
      <c r="CR3" t="str">
        <f>HYPERLINK("https://nconnect.nicmar.ac.in/public/storage/profile/6996d45ac4fe8.png","Download")</f>
        <v>0</v>
      </c>
      <c r="CS3" t="str">
        <f>HYPERLINK("https://nconnect.nicmar.ac.in/pdf/10_resume_1771391068.pdf/Y2FyZWVy","View Resume")</f>
        <v>0</v>
      </c>
    </row>
    <row r="4" spans="1:97">
      <c r="A4" t="s">
        <v>165</v>
      </c>
      <c r="B4" t="s">
        <v>139</v>
      </c>
      <c r="C4" t="s">
        <v>166</v>
      </c>
      <c r="D4" t="s">
        <v>167</v>
      </c>
      <c r="E4" t="s">
        <v>168</v>
      </c>
      <c r="F4" t="s">
        <v>169</v>
      </c>
      <c r="G4">
        <v>9011934000</v>
      </c>
      <c r="H4" t="s">
        <v>170</v>
      </c>
      <c r="I4" t="s">
        <v>171</v>
      </c>
      <c r="J4" t="s">
        <v>105</v>
      </c>
      <c r="K4" t="s">
        <v>172</v>
      </c>
      <c r="L4" t="s">
        <v>173</v>
      </c>
      <c r="M4" t="s">
        <v>174</v>
      </c>
      <c r="N4" t="s">
        <v>109</v>
      </c>
      <c r="AI4" t="s">
        <v>175</v>
      </c>
      <c r="AJ4" t="s">
        <v>176</v>
      </c>
      <c r="AK4" t="s">
        <v>177</v>
      </c>
      <c r="AL4">
        <v>58</v>
      </c>
      <c r="AN4">
        <v>1993</v>
      </c>
      <c r="AO4" t="s">
        <v>113</v>
      </c>
      <c r="AP4" t="s">
        <v>175</v>
      </c>
      <c r="AQ4" t="s">
        <v>178</v>
      </c>
      <c r="AR4" t="s">
        <v>179</v>
      </c>
      <c r="AS4">
        <v>56</v>
      </c>
      <c r="AU4">
        <v>1996</v>
      </c>
      <c r="AV4" t="s">
        <v>109</v>
      </c>
      <c r="BC4" t="s">
        <v>113</v>
      </c>
      <c r="BD4" t="s">
        <v>180</v>
      </c>
      <c r="BE4" t="s">
        <v>181</v>
      </c>
      <c r="BF4" t="s">
        <v>182</v>
      </c>
      <c r="BG4">
        <v>56</v>
      </c>
      <c r="BI4">
        <v>1999</v>
      </c>
      <c r="BJ4">
        <v>19</v>
      </c>
      <c r="BL4">
        <v>53</v>
      </c>
      <c r="BN4" t="s">
        <v>113</v>
      </c>
      <c r="BO4" t="s">
        <v>183</v>
      </c>
      <c r="BP4" t="s">
        <v>184</v>
      </c>
      <c r="BQ4" t="s">
        <v>185</v>
      </c>
      <c r="BR4">
        <v>61</v>
      </c>
      <c r="BT4">
        <v>2001</v>
      </c>
      <c r="BU4">
        <v>31</v>
      </c>
      <c r="BW4">
        <v>53</v>
      </c>
      <c r="BY4" t="s">
        <v>109</v>
      </c>
      <c r="BZ4" t="s">
        <v>186</v>
      </c>
      <c r="CA4" t="s">
        <v>187</v>
      </c>
      <c r="CB4" t="s">
        <v>185</v>
      </c>
      <c r="CF4" t="s">
        <v>113</v>
      </c>
      <c r="CG4" t="s">
        <v>185</v>
      </c>
      <c r="CH4" t="s">
        <v>186</v>
      </c>
      <c r="CI4" t="s">
        <v>132</v>
      </c>
      <c r="CJ4">
        <v>2024</v>
      </c>
      <c r="CL4" t="s">
        <v>113</v>
      </c>
      <c r="CM4" t="s">
        <v>188</v>
      </c>
      <c r="CN4" t="s">
        <v>109</v>
      </c>
      <c r="CP4" t="s">
        <v>189</v>
      </c>
      <c r="CQ4" t="s">
        <v>190</v>
      </c>
      <c r="CR4" t="s">
        <v>137</v>
      </c>
      <c r="CS4" t="str">
        <f>HYPERLINK("https://nconnect.nicmar.ac.in/pdf/20_resume_1771399026.pdf/Y2FyZWVy","View Resume")</f>
        <v>0</v>
      </c>
    </row>
    <row r="5" spans="1:97">
      <c r="A5" t="s">
        <v>191</v>
      </c>
      <c r="B5" t="s">
        <v>139</v>
      </c>
      <c r="C5" t="s">
        <v>140</v>
      </c>
      <c r="D5" t="s">
        <v>192</v>
      </c>
      <c r="E5" t="s">
        <v>168</v>
      </c>
      <c r="F5" t="s">
        <v>169</v>
      </c>
      <c r="G5">
        <v>9011934000</v>
      </c>
      <c r="H5" t="s">
        <v>170</v>
      </c>
      <c r="I5" t="s">
        <v>171</v>
      </c>
      <c r="J5" t="s">
        <v>105</v>
      </c>
      <c r="K5" t="s">
        <v>172</v>
      </c>
      <c r="L5" t="s">
        <v>173</v>
      </c>
      <c r="M5" t="s">
        <v>174</v>
      </c>
      <c r="N5" t="s">
        <v>109</v>
      </c>
      <c r="AI5" t="s">
        <v>175</v>
      </c>
      <c r="AJ5" t="s">
        <v>176</v>
      </c>
      <c r="AK5" t="s">
        <v>177</v>
      </c>
      <c r="AL5">
        <v>58</v>
      </c>
      <c r="AN5">
        <v>1993</v>
      </c>
      <c r="AO5" t="s">
        <v>113</v>
      </c>
      <c r="AP5" t="s">
        <v>175</v>
      </c>
      <c r="AQ5" t="s">
        <v>178</v>
      </c>
      <c r="AR5" t="s">
        <v>179</v>
      </c>
      <c r="AS5">
        <v>56</v>
      </c>
      <c r="AU5">
        <v>1996</v>
      </c>
      <c r="AV5" t="s">
        <v>109</v>
      </c>
      <c r="BC5" t="s">
        <v>113</v>
      </c>
      <c r="BD5" t="s">
        <v>180</v>
      </c>
      <c r="BE5" t="s">
        <v>181</v>
      </c>
      <c r="BF5" t="s">
        <v>182</v>
      </c>
      <c r="BG5">
        <v>56</v>
      </c>
      <c r="BI5">
        <v>1999</v>
      </c>
      <c r="BJ5">
        <v>19</v>
      </c>
      <c r="BL5">
        <v>53</v>
      </c>
      <c r="BN5" t="s">
        <v>113</v>
      </c>
      <c r="BO5" t="s">
        <v>183</v>
      </c>
      <c r="BP5" t="s">
        <v>184</v>
      </c>
      <c r="BQ5" t="s">
        <v>185</v>
      </c>
      <c r="BR5">
        <v>61</v>
      </c>
      <c r="BT5">
        <v>2001</v>
      </c>
      <c r="BU5">
        <v>31</v>
      </c>
      <c r="BW5">
        <v>53</v>
      </c>
      <c r="BY5" t="s">
        <v>109</v>
      </c>
      <c r="BZ5" t="s">
        <v>186</v>
      </c>
      <c r="CA5" t="s">
        <v>187</v>
      </c>
      <c r="CB5" t="s">
        <v>185</v>
      </c>
      <c r="CF5" t="s">
        <v>113</v>
      </c>
      <c r="CG5" t="s">
        <v>185</v>
      </c>
      <c r="CH5" t="s">
        <v>186</v>
      </c>
      <c r="CI5" t="s">
        <v>132</v>
      </c>
      <c r="CJ5">
        <v>2024</v>
      </c>
      <c r="CL5" t="s">
        <v>113</v>
      </c>
      <c r="CM5" t="s">
        <v>188</v>
      </c>
      <c r="CN5" t="s">
        <v>109</v>
      </c>
      <c r="CP5" t="s">
        <v>189</v>
      </c>
      <c r="CQ5" t="s">
        <v>190</v>
      </c>
      <c r="CR5" t="s">
        <v>137</v>
      </c>
      <c r="CS5" t="str">
        <f>HYPERLINK("https://nconnect.nicmar.ac.in/pdf/20_resume_1771399026.pdf/Y2FyZWVy","View Resume")</f>
        <v>0</v>
      </c>
    </row>
    <row r="6" spans="1:97">
      <c r="A6" t="s">
        <v>193</v>
      </c>
      <c r="B6" t="s">
        <v>139</v>
      </c>
      <c r="C6" t="s">
        <v>166</v>
      </c>
      <c r="D6" t="s">
        <v>194</v>
      </c>
      <c r="E6" t="s">
        <v>195</v>
      </c>
      <c r="F6" t="s">
        <v>196</v>
      </c>
      <c r="G6">
        <v>9920352419</v>
      </c>
      <c r="H6" t="s">
        <v>103</v>
      </c>
      <c r="I6" t="s">
        <v>197</v>
      </c>
      <c r="J6" t="s">
        <v>105</v>
      </c>
      <c r="K6" t="s">
        <v>146</v>
      </c>
      <c r="L6" t="s">
        <v>198</v>
      </c>
      <c r="M6" t="s">
        <v>199</v>
      </c>
      <c r="N6" t="s">
        <v>109</v>
      </c>
      <c r="AI6" t="s">
        <v>200</v>
      </c>
      <c r="AJ6" t="s">
        <v>201</v>
      </c>
      <c r="AK6" t="s">
        <v>202</v>
      </c>
      <c r="AL6">
        <v>74</v>
      </c>
      <c r="AN6">
        <v>1990</v>
      </c>
      <c r="AO6" t="s">
        <v>113</v>
      </c>
      <c r="AP6" t="s">
        <v>203</v>
      </c>
      <c r="AQ6" t="s">
        <v>204</v>
      </c>
      <c r="AR6" t="s">
        <v>205</v>
      </c>
      <c r="AS6">
        <v>63.4</v>
      </c>
      <c r="AU6">
        <v>1992</v>
      </c>
      <c r="AV6" t="s">
        <v>113</v>
      </c>
      <c r="AW6" t="s">
        <v>206</v>
      </c>
      <c r="AX6" t="s">
        <v>207</v>
      </c>
      <c r="AY6" t="s">
        <v>208</v>
      </c>
      <c r="AZ6">
        <v>66</v>
      </c>
      <c r="BB6">
        <v>2010</v>
      </c>
      <c r="BC6" t="s">
        <v>113</v>
      </c>
      <c r="BD6" t="s">
        <v>209</v>
      </c>
      <c r="BE6" t="s">
        <v>210</v>
      </c>
      <c r="BF6" t="s">
        <v>211</v>
      </c>
      <c r="BG6">
        <v>60</v>
      </c>
      <c r="BI6">
        <v>1999</v>
      </c>
      <c r="BJ6">
        <v>19</v>
      </c>
      <c r="BK6" t="s">
        <v>212</v>
      </c>
      <c r="BL6">
        <v>27</v>
      </c>
      <c r="BN6" t="s">
        <v>113</v>
      </c>
      <c r="BO6" t="s">
        <v>213</v>
      </c>
      <c r="BP6" t="s">
        <v>214</v>
      </c>
      <c r="BQ6" t="s">
        <v>215</v>
      </c>
      <c r="BR6">
        <v>59</v>
      </c>
      <c r="BT6">
        <v>2001</v>
      </c>
      <c r="BU6">
        <v>31</v>
      </c>
      <c r="BV6" t="s">
        <v>216</v>
      </c>
      <c r="BW6">
        <v>33</v>
      </c>
      <c r="BY6" t="s">
        <v>113</v>
      </c>
      <c r="BZ6" t="s">
        <v>217</v>
      </c>
      <c r="CA6" t="s">
        <v>218</v>
      </c>
      <c r="CB6" t="s">
        <v>219</v>
      </c>
      <c r="CC6">
        <v>54</v>
      </c>
      <c r="CE6">
        <v>1996</v>
      </c>
      <c r="CF6" t="s">
        <v>109</v>
      </c>
      <c r="CL6" t="s">
        <v>113</v>
      </c>
      <c r="CM6" t="s">
        <v>220</v>
      </c>
      <c r="CN6" t="s">
        <v>113</v>
      </c>
      <c r="CO6" t="s">
        <v>221</v>
      </c>
      <c r="CP6" t="s">
        <v>222</v>
      </c>
      <c r="CQ6" t="s">
        <v>223</v>
      </c>
      <c r="CR6" t="s">
        <v>137</v>
      </c>
      <c r="CS6" t="str">
        <f>HYPERLINK("https://nconnect.nicmar.ac.in/pdf/21_resume_1771403927.pdf/Y2FyZWVy","View Resume")</f>
        <v>0</v>
      </c>
    </row>
    <row r="7" spans="1:97">
      <c r="A7" t="s">
        <v>224</v>
      </c>
      <c r="B7" t="s">
        <v>139</v>
      </c>
      <c r="C7" t="s">
        <v>166</v>
      </c>
      <c r="D7" t="s">
        <v>225</v>
      </c>
      <c r="E7" t="s">
        <v>226</v>
      </c>
      <c r="F7" t="s">
        <v>227</v>
      </c>
      <c r="G7">
        <v>6280220798</v>
      </c>
      <c r="H7" t="s">
        <v>170</v>
      </c>
      <c r="I7" t="s">
        <v>228</v>
      </c>
      <c r="J7" t="s">
        <v>145</v>
      </c>
      <c r="K7" t="s">
        <v>229</v>
      </c>
      <c r="L7" t="s">
        <v>230</v>
      </c>
      <c r="M7" t="s">
        <v>231</v>
      </c>
      <c r="N7" t="s">
        <v>109</v>
      </c>
      <c r="AI7" t="s">
        <v>232</v>
      </c>
      <c r="AJ7" t="s">
        <v>233</v>
      </c>
      <c r="AK7" t="s">
        <v>234</v>
      </c>
      <c r="AL7">
        <v>95</v>
      </c>
      <c r="AM7">
        <v>10</v>
      </c>
      <c r="AN7">
        <v>2013</v>
      </c>
      <c r="AO7" t="s">
        <v>113</v>
      </c>
      <c r="AP7" t="s">
        <v>232</v>
      </c>
      <c r="AQ7" t="s">
        <v>233</v>
      </c>
      <c r="AR7" t="s">
        <v>235</v>
      </c>
      <c r="AS7">
        <v>90</v>
      </c>
      <c r="AU7">
        <v>2015</v>
      </c>
      <c r="AV7" t="s">
        <v>109</v>
      </c>
      <c r="BC7" t="s">
        <v>113</v>
      </c>
      <c r="BD7" t="s">
        <v>236</v>
      </c>
      <c r="BE7" t="s">
        <v>237</v>
      </c>
      <c r="BF7" t="s">
        <v>238</v>
      </c>
      <c r="BG7">
        <v>86.4</v>
      </c>
      <c r="BH7">
        <v>8.64</v>
      </c>
      <c r="BI7">
        <v>2019</v>
      </c>
      <c r="BJ7">
        <v>18</v>
      </c>
      <c r="BL7">
        <v>52</v>
      </c>
      <c r="BN7" t="s">
        <v>109</v>
      </c>
      <c r="BY7" t="s">
        <v>109</v>
      </c>
      <c r="CF7" t="s">
        <v>113</v>
      </c>
      <c r="CG7" t="s">
        <v>239</v>
      </c>
      <c r="CH7" t="s">
        <v>240</v>
      </c>
      <c r="CI7" t="s">
        <v>241</v>
      </c>
      <c r="CJ7">
        <v>2025</v>
      </c>
      <c r="CK7" t="s">
        <v>113</v>
      </c>
      <c r="CL7" t="s">
        <v>109</v>
      </c>
      <c r="CN7" t="s">
        <v>113</v>
      </c>
      <c r="CO7" t="s">
        <v>242</v>
      </c>
      <c r="CP7" t="s">
        <v>243</v>
      </c>
      <c r="CQ7" t="s">
        <v>244</v>
      </c>
      <c r="CR7" t="s">
        <v>137</v>
      </c>
      <c r="CS7" t="str">
        <f>HYPERLINK("https://nconnect.nicmar.ac.in/pdf/24_resume_1771404080.pdf/Y2FyZWVy","View Resume")</f>
        <v>0</v>
      </c>
    </row>
    <row r="8" spans="1:97">
      <c r="A8" t="s">
        <v>224</v>
      </c>
      <c r="B8" t="s">
        <v>139</v>
      </c>
      <c r="C8" t="s">
        <v>166</v>
      </c>
      <c r="D8" t="s">
        <v>225</v>
      </c>
      <c r="E8" t="s">
        <v>245</v>
      </c>
      <c r="F8" t="s">
        <v>246</v>
      </c>
      <c r="G8">
        <v>9710690822</v>
      </c>
      <c r="H8" t="s">
        <v>170</v>
      </c>
      <c r="I8" t="s">
        <v>247</v>
      </c>
      <c r="J8" t="s">
        <v>145</v>
      </c>
      <c r="K8" t="s">
        <v>248</v>
      </c>
      <c r="L8" t="s">
        <v>249</v>
      </c>
      <c r="M8" t="s">
        <v>250</v>
      </c>
      <c r="N8" t="s">
        <v>109</v>
      </c>
      <c r="AI8" t="s">
        <v>251</v>
      </c>
      <c r="AJ8" t="s">
        <v>252</v>
      </c>
      <c r="AK8" t="s">
        <v>253</v>
      </c>
      <c r="AL8">
        <v>86.4</v>
      </c>
      <c r="AN8">
        <v>2007</v>
      </c>
      <c r="AO8" t="s">
        <v>113</v>
      </c>
      <c r="AP8" t="s">
        <v>254</v>
      </c>
      <c r="AQ8" t="s">
        <v>255</v>
      </c>
      <c r="AR8" t="s">
        <v>256</v>
      </c>
      <c r="AS8">
        <v>82</v>
      </c>
      <c r="AU8">
        <v>2009</v>
      </c>
      <c r="AV8" t="s">
        <v>109</v>
      </c>
      <c r="BC8" t="s">
        <v>113</v>
      </c>
      <c r="BD8" t="s">
        <v>257</v>
      </c>
      <c r="BE8" t="s">
        <v>258</v>
      </c>
      <c r="BF8" t="s">
        <v>259</v>
      </c>
      <c r="BG8">
        <v>77.6</v>
      </c>
      <c r="BI8">
        <v>2013</v>
      </c>
      <c r="BJ8">
        <v>19</v>
      </c>
      <c r="BL8">
        <v>54</v>
      </c>
      <c r="BN8" t="s">
        <v>113</v>
      </c>
      <c r="BO8" t="s">
        <v>260</v>
      </c>
      <c r="BP8" t="s">
        <v>261</v>
      </c>
      <c r="BQ8" t="s">
        <v>262</v>
      </c>
      <c r="BR8">
        <v>72</v>
      </c>
      <c r="BT8">
        <v>2016</v>
      </c>
      <c r="BU8">
        <v>31</v>
      </c>
      <c r="BV8" t="s">
        <v>263</v>
      </c>
      <c r="BW8">
        <v>53</v>
      </c>
      <c r="BX8" t="s">
        <v>264</v>
      </c>
      <c r="BY8" t="s">
        <v>109</v>
      </c>
      <c r="CF8" t="s">
        <v>113</v>
      </c>
      <c r="CG8" t="s">
        <v>265</v>
      </c>
      <c r="CH8" t="s">
        <v>266</v>
      </c>
      <c r="CI8" t="s">
        <v>241</v>
      </c>
      <c r="CK8" t="s">
        <v>113</v>
      </c>
      <c r="CL8" t="s">
        <v>109</v>
      </c>
      <c r="CN8" t="s">
        <v>113</v>
      </c>
      <c r="CO8" t="s">
        <v>267</v>
      </c>
      <c r="CP8" t="s">
        <v>268</v>
      </c>
      <c r="CQ8" t="s">
        <v>269</v>
      </c>
      <c r="CR8" t="s">
        <v>137</v>
      </c>
      <c r="CS8" t="str">
        <f>HYPERLINK("https://nconnect.nicmar.ac.in/pdf/27_resume_1771408068.pdf/Y2FyZWVy","View Resume")</f>
        <v>0</v>
      </c>
    </row>
    <row r="9" spans="1:97">
      <c r="A9" t="s">
        <v>191</v>
      </c>
      <c r="B9" t="s">
        <v>139</v>
      </c>
      <c r="C9" t="s">
        <v>140</v>
      </c>
      <c r="D9" t="s">
        <v>192</v>
      </c>
      <c r="E9" t="s">
        <v>270</v>
      </c>
      <c r="F9" t="s">
        <v>271</v>
      </c>
      <c r="G9">
        <v>9158584584</v>
      </c>
      <c r="H9" t="s">
        <v>103</v>
      </c>
      <c r="I9" t="s">
        <v>272</v>
      </c>
      <c r="J9" t="s">
        <v>105</v>
      </c>
      <c r="K9" t="s">
        <v>273</v>
      </c>
      <c r="L9" t="s">
        <v>274</v>
      </c>
      <c r="M9" t="s">
        <v>275</v>
      </c>
      <c r="N9" t="s">
        <v>109</v>
      </c>
      <c r="AI9" t="s">
        <v>276</v>
      </c>
      <c r="AJ9" t="s">
        <v>277</v>
      </c>
      <c r="AK9" t="s">
        <v>278</v>
      </c>
      <c r="AL9">
        <v>85.27</v>
      </c>
      <c r="AN9">
        <v>2012</v>
      </c>
      <c r="AO9" t="s">
        <v>113</v>
      </c>
      <c r="AP9" t="s">
        <v>279</v>
      </c>
      <c r="AQ9" t="s">
        <v>277</v>
      </c>
      <c r="AR9" t="s">
        <v>278</v>
      </c>
      <c r="AS9">
        <v>62.15</v>
      </c>
      <c r="AU9">
        <v>2014</v>
      </c>
      <c r="AV9" t="s">
        <v>109</v>
      </c>
      <c r="BC9" t="s">
        <v>113</v>
      </c>
      <c r="BD9" t="s">
        <v>280</v>
      </c>
      <c r="BE9" t="s">
        <v>281</v>
      </c>
      <c r="BF9" t="s">
        <v>282</v>
      </c>
      <c r="BG9">
        <v>89.0</v>
      </c>
      <c r="BI9">
        <v>2017</v>
      </c>
      <c r="BJ9">
        <v>19</v>
      </c>
      <c r="BK9" t="s">
        <v>283</v>
      </c>
      <c r="BL9">
        <v>53</v>
      </c>
      <c r="BM9" t="s">
        <v>282</v>
      </c>
      <c r="BN9" t="s">
        <v>113</v>
      </c>
      <c r="BO9" t="s">
        <v>284</v>
      </c>
      <c r="BP9" t="s">
        <v>285</v>
      </c>
      <c r="BQ9" t="s">
        <v>282</v>
      </c>
      <c r="BR9">
        <v>96.1</v>
      </c>
      <c r="BS9">
        <v>9.61</v>
      </c>
      <c r="BT9">
        <v>2019</v>
      </c>
      <c r="BU9">
        <v>31</v>
      </c>
      <c r="BV9" t="s">
        <v>286</v>
      </c>
      <c r="BW9">
        <v>53</v>
      </c>
      <c r="BX9" t="s">
        <v>282</v>
      </c>
      <c r="BY9" t="s">
        <v>109</v>
      </c>
      <c r="BZ9" t="s">
        <v>287</v>
      </c>
      <c r="CA9" t="s">
        <v>288</v>
      </c>
      <c r="CB9" t="s">
        <v>282</v>
      </c>
      <c r="CF9" t="s">
        <v>113</v>
      </c>
      <c r="CG9" t="s">
        <v>289</v>
      </c>
      <c r="CH9" t="s">
        <v>290</v>
      </c>
      <c r="CI9" t="s">
        <v>132</v>
      </c>
      <c r="CJ9">
        <v>2025</v>
      </c>
      <c r="CL9" t="s">
        <v>113</v>
      </c>
      <c r="CM9" t="s">
        <v>291</v>
      </c>
      <c r="CN9" t="s">
        <v>113</v>
      </c>
      <c r="CO9" t="s">
        <v>292</v>
      </c>
      <c r="CP9" t="s">
        <v>293</v>
      </c>
      <c r="CQ9" t="s">
        <v>294</v>
      </c>
      <c r="CR9" t="s">
        <v>137</v>
      </c>
      <c r="CS9" t="str">
        <f>HYPERLINK("https://nconnect.nicmar.ac.in/pdf/23_resume_1771904635.pdf/Y2FyZWVy","View Resume")</f>
        <v>0</v>
      </c>
    </row>
    <row r="10" spans="1:97">
      <c r="A10" t="s">
        <v>295</v>
      </c>
      <c r="B10" t="s">
        <v>139</v>
      </c>
      <c r="C10" t="s">
        <v>296</v>
      </c>
      <c r="D10" t="s">
        <v>297</v>
      </c>
      <c r="E10" t="s">
        <v>298</v>
      </c>
      <c r="F10" t="s">
        <v>299</v>
      </c>
      <c r="G10">
        <v>8486825002</v>
      </c>
      <c r="H10" t="s">
        <v>103</v>
      </c>
      <c r="I10" t="s">
        <v>300</v>
      </c>
      <c r="J10" t="s">
        <v>105</v>
      </c>
      <c r="K10" t="s">
        <v>301</v>
      </c>
      <c r="L10" t="s">
        <v>302</v>
      </c>
      <c r="M10" t="s">
        <v>303</v>
      </c>
      <c r="N10" t="s">
        <v>109</v>
      </c>
      <c r="AI10" t="s">
        <v>304</v>
      </c>
      <c r="AJ10" t="s">
        <v>305</v>
      </c>
      <c r="AK10" t="s">
        <v>306</v>
      </c>
      <c r="AL10">
        <v>88.2</v>
      </c>
      <c r="AN10">
        <v>2004</v>
      </c>
      <c r="AO10" t="s">
        <v>113</v>
      </c>
      <c r="AP10" t="s">
        <v>304</v>
      </c>
      <c r="AQ10" t="s">
        <v>305</v>
      </c>
      <c r="AR10" t="s">
        <v>307</v>
      </c>
      <c r="AS10">
        <v>75.83</v>
      </c>
      <c r="AU10">
        <v>2006</v>
      </c>
      <c r="AV10" t="s">
        <v>109</v>
      </c>
      <c r="BC10" t="s">
        <v>113</v>
      </c>
      <c r="BD10" t="s">
        <v>308</v>
      </c>
      <c r="BE10" t="s">
        <v>309</v>
      </c>
      <c r="BF10" t="s">
        <v>310</v>
      </c>
      <c r="BG10">
        <v>78</v>
      </c>
      <c r="BI10">
        <v>2010</v>
      </c>
      <c r="BJ10">
        <v>2</v>
      </c>
      <c r="BL10">
        <v>9</v>
      </c>
      <c r="BN10" t="s">
        <v>113</v>
      </c>
      <c r="BO10" t="s">
        <v>311</v>
      </c>
      <c r="BP10" t="s">
        <v>311</v>
      </c>
      <c r="BQ10" t="s">
        <v>312</v>
      </c>
      <c r="BR10">
        <v>70</v>
      </c>
      <c r="BS10">
        <v>7.58</v>
      </c>
      <c r="BT10">
        <v>2012</v>
      </c>
      <c r="BU10">
        <v>12</v>
      </c>
      <c r="BW10">
        <v>15</v>
      </c>
      <c r="BY10" t="s">
        <v>109</v>
      </c>
      <c r="CF10" t="s">
        <v>113</v>
      </c>
      <c r="CG10" t="s">
        <v>313</v>
      </c>
      <c r="CH10" t="s">
        <v>314</v>
      </c>
      <c r="CI10" t="s">
        <v>132</v>
      </c>
      <c r="CJ10">
        <v>2024</v>
      </c>
      <c r="CL10" t="s">
        <v>109</v>
      </c>
      <c r="CN10" t="s">
        <v>113</v>
      </c>
      <c r="CO10" t="s">
        <v>315</v>
      </c>
      <c r="CP10" t="s">
        <v>316</v>
      </c>
      <c r="CQ10" t="s">
        <v>317</v>
      </c>
      <c r="CR10" t="s">
        <v>137</v>
      </c>
      <c r="CS10" t="str">
        <f>HYPERLINK("https://nconnect.nicmar.ac.in/pdf/30_resume_1771416082.pdf/Y2FyZWVy","View Resume")</f>
        <v>0</v>
      </c>
    </row>
    <row r="11" spans="1:97">
      <c r="A11" t="s">
        <v>318</v>
      </c>
      <c r="B11" t="s">
        <v>319</v>
      </c>
      <c r="C11" t="s">
        <v>166</v>
      </c>
      <c r="D11" t="s">
        <v>320</v>
      </c>
      <c r="E11" t="s">
        <v>321</v>
      </c>
      <c r="F11" t="s">
        <v>322</v>
      </c>
      <c r="G11">
        <v>9884806248</v>
      </c>
      <c r="H11" t="s">
        <v>103</v>
      </c>
      <c r="I11" t="s">
        <v>323</v>
      </c>
      <c r="J11" t="s">
        <v>105</v>
      </c>
      <c r="K11" t="s">
        <v>324</v>
      </c>
      <c r="L11" t="s">
        <v>325</v>
      </c>
      <c r="M11" t="s">
        <v>326</v>
      </c>
      <c r="N11" t="s">
        <v>109</v>
      </c>
      <c r="AI11" t="s">
        <v>327</v>
      </c>
      <c r="AJ11" t="s">
        <v>328</v>
      </c>
      <c r="AK11" t="s">
        <v>329</v>
      </c>
      <c r="AL11">
        <v>73</v>
      </c>
      <c r="AM11">
        <v>7.3</v>
      </c>
      <c r="AN11">
        <v>1986</v>
      </c>
      <c r="AO11" t="s">
        <v>113</v>
      </c>
      <c r="AP11" t="s">
        <v>330</v>
      </c>
      <c r="AQ11" t="s">
        <v>331</v>
      </c>
      <c r="AR11" t="s">
        <v>332</v>
      </c>
      <c r="AS11">
        <v>79</v>
      </c>
      <c r="AT11">
        <v>7.9</v>
      </c>
      <c r="AU11">
        <v>1988</v>
      </c>
      <c r="AV11" t="s">
        <v>109</v>
      </c>
      <c r="BC11" t="s">
        <v>113</v>
      </c>
      <c r="BD11" t="s">
        <v>333</v>
      </c>
      <c r="BE11" t="s">
        <v>334</v>
      </c>
      <c r="BF11" t="s">
        <v>335</v>
      </c>
      <c r="BG11">
        <v>66</v>
      </c>
      <c r="BH11">
        <v>6.6</v>
      </c>
      <c r="BI11">
        <v>1991</v>
      </c>
      <c r="BJ11">
        <v>19</v>
      </c>
      <c r="BK11" t="s">
        <v>336</v>
      </c>
      <c r="BL11">
        <v>53</v>
      </c>
      <c r="BM11" t="s">
        <v>335</v>
      </c>
      <c r="BN11" t="s">
        <v>113</v>
      </c>
      <c r="BO11" t="s">
        <v>337</v>
      </c>
      <c r="BP11" t="s">
        <v>338</v>
      </c>
      <c r="BQ11" t="s">
        <v>339</v>
      </c>
      <c r="BR11">
        <v>90</v>
      </c>
      <c r="BS11">
        <v>3.6</v>
      </c>
      <c r="BT11">
        <v>2002</v>
      </c>
      <c r="BU11">
        <v>31</v>
      </c>
      <c r="BV11" t="s">
        <v>340</v>
      </c>
      <c r="BW11">
        <v>23</v>
      </c>
      <c r="BY11" t="s">
        <v>109</v>
      </c>
      <c r="CF11" t="s">
        <v>113</v>
      </c>
      <c r="CG11" t="s">
        <v>341</v>
      </c>
      <c r="CH11" t="s">
        <v>342</v>
      </c>
      <c r="CI11" t="s">
        <v>132</v>
      </c>
      <c r="CJ11">
        <v>2015</v>
      </c>
      <c r="CL11" t="s">
        <v>109</v>
      </c>
      <c r="CN11" t="s">
        <v>109</v>
      </c>
      <c r="CP11" t="s">
        <v>343</v>
      </c>
      <c r="CQ11" t="s">
        <v>317</v>
      </c>
      <c r="CR11" t="s">
        <v>137</v>
      </c>
      <c r="CS11" t="str">
        <f>HYPERLINK("https://nconnect.nicmar.ac.in/pdf/40_resume_1771415870.pdf/Y2FyZWVy","View Resume")</f>
        <v>0</v>
      </c>
    </row>
    <row r="12" spans="1:97">
      <c r="A12" t="s">
        <v>344</v>
      </c>
      <c r="B12" t="s">
        <v>98</v>
      </c>
      <c r="C12" t="s">
        <v>296</v>
      </c>
      <c r="D12" t="s">
        <v>345</v>
      </c>
      <c r="E12" t="s">
        <v>346</v>
      </c>
      <c r="F12" t="s">
        <v>347</v>
      </c>
      <c r="G12">
        <v>8830232164</v>
      </c>
      <c r="H12" t="s">
        <v>170</v>
      </c>
      <c r="I12" t="s">
        <v>348</v>
      </c>
      <c r="J12" t="s">
        <v>105</v>
      </c>
      <c r="K12" t="s">
        <v>349</v>
      </c>
      <c r="L12" t="s">
        <v>350</v>
      </c>
      <c r="M12" t="s">
        <v>351</v>
      </c>
      <c r="N12" t="s">
        <v>109</v>
      </c>
      <c r="AI12" t="s">
        <v>352</v>
      </c>
      <c r="AJ12" t="s">
        <v>353</v>
      </c>
      <c r="AK12" t="s">
        <v>354</v>
      </c>
      <c r="AL12">
        <v>83.38</v>
      </c>
      <c r="AN12">
        <v>2007</v>
      </c>
      <c r="AO12" t="s">
        <v>109</v>
      </c>
      <c r="AV12" t="s">
        <v>113</v>
      </c>
      <c r="AW12" t="s">
        <v>355</v>
      </c>
      <c r="AX12" t="s">
        <v>356</v>
      </c>
      <c r="AY12" t="s">
        <v>355</v>
      </c>
      <c r="AZ12">
        <v>80.4</v>
      </c>
      <c r="BB12">
        <v>2010</v>
      </c>
      <c r="BC12" t="s">
        <v>113</v>
      </c>
      <c r="BD12" t="s">
        <v>357</v>
      </c>
      <c r="BE12" t="s">
        <v>358</v>
      </c>
      <c r="BF12" t="s">
        <v>355</v>
      </c>
      <c r="BG12">
        <v>73.19</v>
      </c>
      <c r="BI12">
        <v>2013</v>
      </c>
      <c r="BJ12">
        <v>2</v>
      </c>
      <c r="BL12">
        <v>9</v>
      </c>
      <c r="BN12" t="s">
        <v>113</v>
      </c>
      <c r="BO12" t="s">
        <v>359</v>
      </c>
      <c r="BP12" t="s">
        <v>360</v>
      </c>
      <c r="BQ12" t="s">
        <v>361</v>
      </c>
      <c r="BR12">
        <v>83.5</v>
      </c>
      <c r="BS12">
        <v>8.35</v>
      </c>
      <c r="BT12">
        <v>2016</v>
      </c>
      <c r="BU12">
        <v>12</v>
      </c>
      <c r="BW12">
        <v>15</v>
      </c>
      <c r="BY12" t="s">
        <v>109</v>
      </c>
      <c r="CF12" t="s">
        <v>113</v>
      </c>
      <c r="CG12" t="s">
        <v>362</v>
      </c>
      <c r="CH12" t="s">
        <v>363</v>
      </c>
      <c r="CI12" t="s">
        <v>132</v>
      </c>
      <c r="CJ12">
        <v>2026</v>
      </c>
      <c r="CL12" t="s">
        <v>113</v>
      </c>
      <c r="CM12" t="s">
        <v>364</v>
      </c>
      <c r="CN12" t="s">
        <v>113</v>
      </c>
      <c r="CO12" t="s">
        <v>365</v>
      </c>
      <c r="CP12" t="s">
        <v>366</v>
      </c>
      <c r="CQ12" t="s">
        <v>367</v>
      </c>
      <c r="CR12" t="s">
        <v>137</v>
      </c>
      <c r="CS12" t="str">
        <f>HYPERLINK("https://nconnect.nicmar.ac.in/pdf/42_resume_1771419706.pdf/Y2FyZWVy","View Resume")</f>
        <v>0</v>
      </c>
    </row>
    <row r="13" spans="1:97">
      <c r="A13" t="s">
        <v>295</v>
      </c>
      <c r="B13" t="s">
        <v>139</v>
      </c>
      <c r="C13" t="s">
        <v>296</v>
      </c>
      <c r="D13" t="s">
        <v>297</v>
      </c>
      <c r="E13" t="s">
        <v>346</v>
      </c>
      <c r="F13" t="s">
        <v>347</v>
      </c>
      <c r="G13">
        <v>8830232164</v>
      </c>
      <c r="H13" t="s">
        <v>170</v>
      </c>
      <c r="I13" t="s">
        <v>348</v>
      </c>
      <c r="J13" t="s">
        <v>105</v>
      </c>
      <c r="K13" t="s">
        <v>349</v>
      </c>
      <c r="L13" t="s">
        <v>350</v>
      </c>
      <c r="M13" t="s">
        <v>351</v>
      </c>
      <c r="N13" t="s">
        <v>109</v>
      </c>
      <c r="AI13" t="s">
        <v>352</v>
      </c>
      <c r="AJ13" t="s">
        <v>353</v>
      </c>
      <c r="AK13" t="s">
        <v>354</v>
      </c>
      <c r="AL13">
        <v>83.38</v>
      </c>
      <c r="AN13">
        <v>2007</v>
      </c>
      <c r="AO13" t="s">
        <v>109</v>
      </c>
      <c r="AV13" t="s">
        <v>113</v>
      </c>
      <c r="AW13" t="s">
        <v>355</v>
      </c>
      <c r="AX13" t="s">
        <v>356</v>
      </c>
      <c r="AY13" t="s">
        <v>355</v>
      </c>
      <c r="AZ13">
        <v>80.4</v>
      </c>
      <c r="BB13">
        <v>2010</v>
      </c>
      <c r="BC13" t="s">
        <v>113</v>
      </c>
      <c r="BD13" t="s">
        <v>357</v>
      </c>
      <c r="BE13" t="s">
        <v>358</v>
      </c>
      <c r="BF13" t="s">
        <v>355</v>
      </c>
      <c r="BG13">
        <v>73.19</v>
      </c>
      <c r="BI13">
        <v>2013</v>
      </c>
      <c r="BJ13">
        <v>2</v>
      </c>
      <c r="BL13">
        <v>9</v>
      </c>
      <c r="BN13" t="s">
        <v>113</v>
      </c>
      <c r="BO13" t="s">
        <v>359</v>
      </c>
      <c r="BP13" t="s">
        <v>360</v>
      </c>
      <c r="BQ13" t="s">
        <v>361</v>
      </c>
      <c r="BR13">
        <v>83.5</v>
      </c>
      <c r="BS13">
        <v>8.35</v>
      </c>
      <c r="BT13">
        <v>2016</v>
      </c>
      <c r="BU13">
        <v>12</v>
      </c>
      <c r="BW13">
        <v>15</v>
      </c>
      <c r="BY13" t="s">
        <v>109</v>
      </c>
      <c r="CF13" t="s">
        <v>113</v>
      </c>
      <c r="CG13" t="s">
        <v>362</v>
      </c>
      <c r="CH13" t="s">
        <v>363</v>
      </c>
      <c r="CI13" t="s">
        <v>132</v>
      </c>
      <c r="CJ13">
        <v>2026</v>
      </c>
      <c r="CL13" t="s">
        <v>113</v>
      </c>
      <c r="CM13" t="s">
        <v>364</v>
      </c>
      <c r="CN13" t="s">
        <v>113</v>
      </c>
      <c r="CO13" t="s">
        <v>365</v>
      </c>
      <c r="CP13" t="s">
        <v>366</v>
      </c>
      <c r="CQ13" t="s">
        <v>368</v>
      </c>
      <c r="CR13" t="s">
        <v>137</v>
      </c>
      <c r="CS13" t="str">
        <f>HYPERLINK("https://nconnect.nicmar.ac.in/pdf/42_resume_1771419706.pdf/Y2FyZWVy","View Resume")</f>
        <v>0</v>
      </c>
    </row>
    <row r="14" spans="1:97">
      <c r="A14" t="s">
        <v>369</v>
      </c>
      <c r="B14" t="s">
        <v>139</v>
      </c>
      <c r="C14" t="s">
        <v>296</v>
      </c>
      <c r="D14" t="s">
        <v>370</v>
      </c>
      <c r="E14" t="s">
        <v>346</v>
      </c>
      <c r="F14" t="s">
        <v>347</v>
      </c>
      <c r="G14">
        <v>8830232164</v>
      </c>
      <c r="H14" t="s">
        <v>170</v>
      </c>
      <c r="I14" t="s">
        <v>348</v>
      </c>
      <c r="J14" t="s">
        <v>105</v>
      </c>
      <c r="K14" t="s">
        <v>349</v>
      </c>
      <c r="L14" t="s">
        <v>350</v>
      </c>
      <c r="M14" t="s">
        <v>351</v>
      </c>
      <c r="N14" t="s">
        <v>109</v>
      </c>
      <c r="AI14" t="s">
        <v>352</v>
      </c>
      <c r="AJ14" t="s">
        <v>353</v>
      </c>
      <c r="AK14" t="s">
        <v>354</v>
      </c>
      <c r="AL14">
        <v>83.38</v>
      </c>
      <c r="AN14">
        <v>2007</v>
      </c>
      <c r="AO14" t="s">
        <v>109</v>
      </c>
      <c r="AV14" t="s">
        <v>113</v>
      </c>
      <c r="AW14" t="s">
        <v>355</v>
      </c>
      <c r="AX14" t="s">
        <v>356</v>
      </c>
      <c r="AY14" t="s">
        <v>355</v>
      </c>
      <c r="AZ14">
        <v>80.4</v>
      </c>
      <c r="BB14">
        <v>2010</v>
      </c>
      <c r="BC14" t="s">
        <v>113</v>
      </c>
      <c r="BD14" t="s">
        <v>357</v>
      </c>
      <c r="BE14" t="s">
        <v>358</v>
      </c>
      <c r="BF14" t="s">
        <v>355</v>
      </c>
      <c r="BG14">
        <v>73.19</v>
      </c>
      <c r="BI14">
        <v>2013</v>
      </c>
      <c r="BJ14">
        <v>2</v>
      </c>
      <c r="BL14">
        <v>9</v>
      </c>
      <c r="BN14" t="s">
        <v>113</v>
      </c>
      <c r="BO14" t="s">
        <v>359</v>
      </c>
      <c r="BP14" t="s">
        <v>360</v>
      </c>
      <c r="BQ14" t="s">
        <v>361</v>
      </c>
      <c r="BR14">
        <v>83.5</v>
      </c>
      <c r="BS14">
        <v>8.35</v>
      </c>
      <c r="BT14">
        <v>2016</v>
      </c>
      <c r="BU14">
        <v>12</v>
      </c>
      <c r="BW14">
        <v>15</v>
      </c>
      <c r="BY14" t="s">
        <v>109</v>
      </c>
      <c r="CF14" t="s">
        <v>113</v>
      </c>
      <c r="CG14" t="s">
        <v>362</v>
      </c>
      <c r="CH14" t="s">
        <v>363</v>
      </c>
      <c r="CI14" t="s">
        <v>132</v>
      </c>
      <c r="CJ14">
        <v>2026</v>
      </c>
      <c r="CL14" t="s">
        <v>113</v>
      </c>
      <c r="CM14" t="s">
        <v>364</v>
      </c>
      <c r="CN14" t="s">
        <v>113</v>
      </c>
      <c r="CO14" t="s">
        <v>365</v>
      </c>
      <c r="CP14" t="s">
        <v>366</v>
      </c>
      <c r="CQ14" t="s">
        <v>371</v>
      </c>
      <c r="CR14" t="s">
        <v>137</v>
      </c>
      <c r="CS14" t="str">
        <f>HYPERLINK("https://nconnect.nicmar.ac.in/pdf/42_resume_1771419706.pdf/Y2FyZWVy","View Resume")</f>
        <v>0</v>
      </c>
    </row>
    <row r="15" spans="1:97">
      <c r="A15" t="s">
        <v>372</v>
      </c>
      <c r="B15" t="s">
        <v>139</v>
      </c>
      <c r="C15" t="s">
        <v>296</v>
      </c>
      <c r="D15" t="s">
        <v>373</v>
      </c>
      <c r="E15" t="s">
        <v>346</v>
      </c>
      <c r="F15" t="s">
        <v>347</v>
      </c>
      <c r="G15">
        <v>8830232164</v>
      </c>
      <c r="H15" t="s">
        <v>170</v>
      </c>
      <c r="I15" t="s">
        <v>348</v>
      </c>
      <c r="J15" t="s">
        <v>105</v>
      </c>
      <c r="K15" t="s">
        <v>349</v>
      </c>
      <c r="L15" t="s">
        <v>350</v>
      </c>
      <c r="M15" t="s">
        <v>351</v>
      </c>
      <c r="N15" t="s">
        <v>109</v>
      </c>
      <c r="AI15" t="s">
        <v>352</v>
      </c>
      <c r="AJ15" t="s">
        <v>353</v>
      </c>
      <c r="AK15" t="s">
        <v>354</v>
      </c>
      <c r="AL15">
        <v>83.38</v>
      </c>
      <c r="AN15">
        <v>2007</v>
      </c>
      <c r="AO15" t="s">
        <v>109</v>
      </c>
      <c r="AV15" t="s">
        <v>113</v>
      </c>
      <c r="AW15" t="s">
        <v>355</v>
      </c>
      <c r="AX15" t="s">
        <v>356</v>
      </c>
      <c r="AY15" t="s">
        <v>355</v>
      </c>
      <c r="AZ15">
        <v>80.4</v>
      </c>
      <c r="BB15">
        <v>2010</v>
      </c>
      <c r="BC15" t="s">
        <v>113</v>
      </c>
      <c r="BD15" t="s">
        <v>357</v>
      </c>
      <c r="BE15" t="s">
        <v>358</v>
      </c>
      <c r="BF15" t="s">
        <v>355</v>
      </c>
      <c r="BG15">
        <v>73.19</v>
      </c>
      <c r="BI15">
        <v>2013</v>
      </c>
      <c r="BJ15">
        <v>2</v>
      </c>
      <c r="BL15">
        <v>9</v>
      </c>
      <c r="BN15" t="s">
        <v>113</v>
      </c>
      <c r="BO15" t="s">
        <v>359</v>
      </c>
      <c r="BP15" t="s">
        <v>360</v>
      </c>
      <c r="BQ15" t="s">
        <v>361</v>
      </c>
      <c r="BR15">
        <v>83.5</v>
      </c>
      <c r="BS15">
        <v>8.35</v>
      </c>
      <c r="BT15">
        <v>2016</v>
      </c>
      <c r="BU15">
        <v>12</v>
      </c>
      <c r="BW15">
        <v>15</v>
      </c>
      <c r="BY15" t="s">
        <v>109</v>
      </c>
      <c r="CF15" t="s">
        <v>113</v>
      </c>
      <c r="CG15" t="s">
        <v>362</v>
      </c>
      <c r="CH15" t="s">
        <v>363</v>
      </c>
      <c r="CI15" t="s">
        <v>132</v>
      </c>
      <c r="CJ15">
        <v>2026</v>
      </c>
      <c r="CL15" t="s">
        <v>113</v>
      </c>
      <c r="CM15" t="s">
        <v>364</v>
      </c>
      <c r="CN15" t="s">
        <v>113</v>
      </c>
      <c r="CO15" t="s">
        <v>365</v>
      </c>
      <c r="CP15" t="s">
        <v>366</v>
      </c>
      <c r="CQ15" t="s">
        <v>371</v>
      </c>
      <c r="CR15" t="s">
        <v>137</v>
      </c>
      <c r="CS15" t="str">
        <f>HYPERLINK("https://nconnect.nicmar.ac.in/pdf/42_resume_1771419706.pdf/Y2FyZWVy","View Resume")</f>
        <v>0</v>
      </c>
    </row>
    <row r="16" spans="1:97">
      <c r="A16" t="s">
        <v>374</v>
      </c>
      <c r="B16" t="s">
        <v>98</v>
      </c>
      <c r="C16" t="s">
        <v>166</v>
      </c>
      <c r="D16" t="s">
        <v>225</v>
      </c>
      <c r="E16" t="s">
        <v>375</v>
      </c>
      <c r="F16" t="s">
        <v>376</v>
      </c>
      <c r="G16">
        <v>9711195564</v>
      </c>
      <c r="H16" t="s">
        <v>103</v>
      </c>
      <c r="I16" t="s">
        <v>377</v>
      </c>
      <c r="J16" t="s">
        <v>105</v>
      </c>
      <c r="K16" t="s">
        <v>378</v>
      </c>
      <c r="L16" t="s">
        <v>379</v>
      </c>
      <c r="M16" t="s">
        <v>380</v>
      </c>
      <c r="N16" t="s">
        <v>109</v>
      </c>
      <c r="AI16" t="s">
        <v>381</v>
      </c>
      <c r="AJ16" t="s">
        <v>382</v>
      </c>
      <c r="AK16" t="s">
        <v>383</v>
      </c>
      <c r="AL16">
        <v>52</v>
      </c>
      <c r="AN16">
        <v>1977</v>
      </c>
      <c r="AO16" t="s">
        <v>113</v>
      </c>
      <c r="AP16" t="s">
        <v>384</v>
      </c>
      <c r="AQ16" t="s">
        <v>385</v>
      </c>
      <c r="AR16" t="s">
        <v>386</v>
      </c>
      <c r="AS16">
        <v>50</v>
      </c>
      <c r="AU16">
        <v>1979</v>
      </c>
      <c r="AV16" t="s">
        <v>113</v>
      </c>
      <c r="AW16" t="s">
        <v>387</v>
      </c>
      <c r="AX16" t="s">
        <v>388</v>
      </c>
      <c r="AY16" t="s">
        <v>389</v>
      </c>
      <c r="AZ16">
        <v>50</v>
      </c>
      <c r="BB16">
        <v>1991</v>
      </c>
      <c r="BC16" t="s">
        <v>109</v>
      </c>
      <c r="BD16" t="s">
        <v>390</v>
      </c>
      <c r="BE16" t="s">
        <v>391</v>
      </c>
      <c r="BF16" t="s">
        <v>123</v>
      </c>
      <c r="BG16">
        <v>48</v>
      </c>
      <c r="BI16">
        <v>1982</v>
      </c>
      <c r="BJ16">
        <v>19</v>
      </c>
      <c r="BK16" t="s">
        <v>123</v>
      </c>
      <c r="BL16">
        <v>23</v>
      </c>
      <c r="BN16" t="s">
        <v>113</v>
      </c>
      <c r="BO16" t="s">
        <v>392</v>
      </c>
      <c r="BP16" t="s">
        <v>393</v>
      </c>
      <c r="BQ16" t="s">
        <v>394</v>
      </c>
      <c r="BR16">
        <v>67</v>
      </c>
      <c r="BT16">
        <v>2015</v>
      </c>
      <c r="BU16">
        <v>31</v>
      </c>
      <c r="BV16" t="s">
        <v>340</v>
      </c>
      <c r="BW16">
        <v>53</v>
      </c>
      <c r="BX16" t="s">
        <v>395</v>
      </c>
      <c r="BY16" t="s">
        <v>113</v>
      </c>
      <c r="BZ16" t="s">
        <v>396</v>
      </c>
      <c r="CA16" t="s">
        <v>397</v>
      </c>
      <c r="CB16" t="s">
        <v>398</v>
      </c>
      <c r="CC16">
        <v>50</v>
      </c>
      <c r="CE16">
        <v>2010</v>
      </c>
      <c r="CF16" t="s">
        <v>109</v>
      </c>
      <c r="CL16" t="s">
        <v>109</v>
      </c>
      <c r="CN16" t="s">
        <v>109</v>
      </c>
      <c r="CP16" t="s">
        <v>399</v>
      </c>
      <c r="CQ16" t="s">
        <v>400</v>
      </c>
      <c r="CR16" t="s">
        <v>137</v>
      </c>
      <c r="CS16" t="str">
        <f>HYPERLINK("https://nconnect.nicmar.ac.in/pdf/45_resume_1771421795.pdf/Y2FyZWVy","View Resume")</f>
        <v>0</v>
      </c>
    </row>
    <row r="17" spans="1:97">
      <c r="A17" t="s">
        <v>138</v>
      </c>
      <c r="B17" t="s">
        <v>139</v>
      </c>
      <c r="C17" t="s">
        <v>140</v>
      </c>
      <c r="D17" t="s">
        <v>141</v>
      </c>
      <c r="E17" t="s">
        <v>401</v>
      </c>
      <c r="F17" t="s">
        <v>402</v>
      </c>
      <c r="G17">
        <v>8989938969</v>
      </c>
      <c r="H17" t="s">
        <v>103</v>
      </c>
      <c r="I17" t="s">
        <v>403</v>
      </c>
      <c r="J17" t="s">
        <v>105</v>
      </c>
      <c r="K17" t="s">
        <v>146</v>
      </c>
      <c r="L17" t="s">
        <v>404</v>
      </c>
      <c r="M17" t="s">
        <v>405</v>
      </c>
      <c r="N17" t="s">
        <v>109</v>
      </c>
      <c r="AI17" t="s">
        <v>406</v>
      </c>
      <c r="AJ17" t="s">
        <v>407</v>
      </c>
      <c r="AK17" t="s">
        <v>278</v>
      </c>
      <c r="AL17">
        <v>77.9</v>
      </c>
      <c r="AM17">
        <v>8.2</v>
      </c>
      <c r="AN17">
        <v>2010</v>
      </c>
      <c r="AO17" t="s">
        <v>113</v>
      </c>
      <c r="AP17" t="s">
        <v>406</v>
      </c>
      <c r="AQ17" t="s">
        <v>407</v>
      </c>
      <c r="AR17" t="s">
        <v>408</v>
      </c>
      <c r="AS17">
        <v>77.6</v>
      </c>
      <c r="AU17">
        <v>2012</v>
      </c>
      <c r="AV17" t="s">
        <v>109</v>
      </c>
      <c r="BC17" t="s">
        <v>113</v>
      </c>
      <c r="BD17" t="s">
        <v>409</v>
      </c>
      <c r="BE17" t="s">
        <v>410</v>
      </c>
      <c r="BF17" t="s">
        <v>355</v>
      </c>
      <c r="BG17">
        <v>69.6</v>
      </c>
      <c r="BH17">
        <v>6.96</v>
      </c>
      <c r="BI17">
        <v>2012</v>
      </c>
      <c r="BJ17">
        <v>2</v>
      </c>
      <c r="BL17">
        <v>9</v>
      </c>
      <c r="BN17" t="s">
        <v>113</v>
      </c>
      <c r="BO17" t="s">
        <v>280</v>
      </c>
      <c r="BP17" t="s">
        <v>411</v>
      </c>
      <c r="BQ17" t="s">
        <v>141</v>
      </c>
      <c r="BR17">
        <v>78.2</v>
      </c>
      <c r="BS17">
        <v>7.82</v>
      </c>
      <c r="BT17">
        <v>2018</v>
      </c>
      <c r="BU17">
        <v>14</v>
      </c>
      <c r="BW17">
        <v>47</v>
      </c>
      <c r="BY17" t="s">
        <v>109</v>
      </c>
      <c r="CF17" t="s">
        <v>113</v>
      </c>
      <c r="CG17" t="s">
        <v>412</v>
      </c>
      <c r="CH17" t="s">
        <v>413</v>
      </c>
      <c r="CI17" t="s">
        <v>241</v>
      </c>
      <c r="CK17" t="s">
        <v>109</v>
      </c>
      <c r="CL17" t="s">
        <v>113</v>
      </c>
      <c r="CM17" t="s">
        <v>414</v>
      </c>
      <c r="CN17" t="s">
        <v>113</v>
      </c>
      <c r="CO17" t="s">
        <v>415</v>
      </c>
      <c r="CP17" t="s">
        <v>416</v>
      </c>
      <c r="CQ17" t="s">
        <v>417</v>
      </c>
      <c r="CR17" t="s">
        <v>137</v>
      </c>
      <c r="CS17" t="str">
        <f>HYPERLINK("https://nconnect.nicmar.ac.in/pdf/44_resume_1771424122.pdf/Y2FyZWVy","View Resume")</f>
        <v>0</v>
      </c>
    </row>
    <row r="18" spans="1:97">
      <c r="A18" t="s">
        <v>318</v>
      </c>
      <c r="B18" t="s">
        <v>319</v>
      </c>
      <c r="C18" t="s">
        <v>166</v>
      </c>
      <c r="D18" t="s">
        <v>320</v>
      </c>
      <c r="E18" t="s">
        <v>418</v>
      </c>
      <c r="F18" t="s">
        <v>419</v>
      </c>
      <c r="G18">
        <v>8449814139</v>
      </c>
      <c r="H18" t="s">
        <v>103</v>
      </c>
      <c r="I18" t="s">
        <v>420</v>
      </c>
      <c r="J18" t="s">
        <v>105</v>
      </c>
      <c r="K18" t="s">
        <v>146</v>
      </c>
      <c r="L18" t="s">
        <v>421</v>
      </c>
      <c r="M18" t="s">
        <v>422</v>
      </c>
      <c r="N18" t="s">
        <v>109</v>
      </c>
      <c r="AI18" t="s">
        <v>423</v>
      </c>
      <c r="AJ18" t="s">
        <v>424</v>
      </c>
      <c r="AK18" t="s">
        <v>425</v>
      </c>
      <c r="AL18">
        <v>58.66</v>
      </c>
      <c r="AN18">
        <v>1996</v>
      </c>
      <c r="AO18" t="s">
        <v>113</v>
      </c>
      <c r="AP18" t="s">
        <v>423</v>
      </c>
      <c r="AQ18" t="s">
        <v>424</v>
      </c>
      <c r="AR18" t="s">
        <v>426</v>
      </c>
      <c r="AS18">
        <v>58</v>
      </c>
      <c r="AU18">
        <v>1998</v>
      </c>
      <c r="AV18" t="s">
        <v>109</v>
      </c>
      <c r="BC18" t="s">
        <v>113</v>
      </c>
      <c r="BD18" t="s">
        <v>427</v>
      </c>
      <c r="BE18" t="s">
        <v>428</v>
      </c>
      <c r="BF18" t="s">
        <v>429</v>
      </c>
      <c r="BG18">
        <v>55.77</v>
      </c>
      <c r="BI18">
        <v>2002</v>
      </c>
      <c r="BJ18">
        <v>19</v>
      </c>
      <c r="BK18" t="s">
        <v>430</v>
      </c>
      <c r="BL18">
        <v>23</v>
      </c>
      <c r="BN18" t="s">
        <v>113</v>
      </c>
      <c r="BO18" t="s">
        <v>431</v>
      </c>
      <c r="BP18" t="s">
        <v>432</v>
      </c>
      <c r="BQ18" t="s">
        <v>433</v>
      </c>
      <c r="BR18">
        <v>71.89</v>
      </c>
      <c r="BT18">
        <v>2004</v>
      </c>
      <c r="BU18">
        <v>31</v>
      </c>
      <c r="BV18" t="s">
        <v>340</v>
      </c>
      <c r="BW18">
        <v>23</v>
      </c>
      <c r="BY18" t="s">
        <v>109</v>
      </c>
      <c r="CF18" t="s">
        <v>113</v>
      </c>
      <c r="CG18" t="s">
        <v>339</v>
      </c>
      <c r="CH18" t="s">
        <v>434</v>
      </c>
      <c r="CI18" t="s">
        <v>132</v>
      </c>
      <c r="CJ18">
        <v>2012</v>
      </c>
      <c r="CL18" t="s">
        <v>113</v>
      </c>
      <c r="CM18" t="s">
        <v>435</v>
      </c>
      <c r="CN18" t="s">
        <v>113</v>
      </c>
      <c r="CO18" t="s">
        <v>436</v>
      </c>
      <c r="CP18" t="s">
        <v>437</v>
      </c>
      <c r="CQ18" t="s">
        <v>438</v>
      </c>
      <c r="CR18" t="s">
        <v>137</v>
      </c>
      <c r="CS18" t="str">
        <f>HYPERLINK("https://nconnect.nicmar.ac.in/pdf/18_resume_1771424298.pdf/Y2FyZWVy","View Resume")</f>
        <v>0</v>
      </c>
    </row>
    <row r="19" spans="1:97">
      <c r="A19" t="s">
        <v>374</v>
      </c>
      <c r="B19" t="s">
        <v>98</v>
      </c>
      <c r="C19" t="s">
        <v>166</v>
      </c>
      <c r="D19" t="s">
        <v>225</v>
      </c>
      <c r="E19" t="s">
        <v>439</v>
      </c>
      <c r="F19" t="s">
        <v>440</v>
      </c>
      <c r="G19">
        <v>9920056150</v>
      </c>
      <c r="H19" t="s">
        <v>170</v>
      </c>
      <c r="I19" t="s">
        <v>441</v>
      </c>
      <c r="J19" t="s">
        <v>105</v>
      </c>
      <c r="K19" t="s">
        <v>442</v>
      </c>
      <c r="L19" t="s">
        <v>443</v>
      </c>
      <c r="M19" t="s">
        <v>444</v>
      </c>
      <c r="N19" t="s">
        <v>109</v>
      </c>
      <c r="AI19" t="s">
        <v>445</v>
      </c>
      <c r="AJ19" t="s">
        <v>446</v>
      </c>
      <c r="AK19" t="s">
        <v>447</v>
      </c>
      <c r="AL19">
        <v>66</v>
      </c>
      <c r="AN19">
        <v>1991</v>
      </c>
      <c r="AO19" t="s">
        <v>113</v>
      </c>
      <c r="AP19" t="s">
        <v>448</v>
      </c>
      <c r="AQ19" t="s">
        <v>449</v>
      </c>
      <c r="AR19" t="s">
        <v>450</v>
      </c>
      <c r="AS19">
        <v>66</v>
      </c>
      <c r="AU19">
        <v>1993</v>
      </c>
      <c r="AV19" t="s">
        <v>113</v>
      </c>
      <c r="AW19" t="s">
        <v>451</v>
      </c>
      <c r="AX19" t="s">
        <v>452</v>
      </c>
      <c r="AY19" t="s">
        <v>453</v>
      </c>
      <c r="AZ19">
        <v>75</v>
      </c>
      <c r="BB19">
        <v>1997</v>
      </c>
      <c r="BC19" t="s">
        <v>113</v>
      </c>
      <c r="BD19" t="s">
        <v>454</v>
      </c>
      <c r="BE19" t="s">
        <v>449</v>
      </c>
      <c r="BF19" t="s">
        <v>455</v>
      </c>
      <c r="BG19">
        <v>49</v>
      </c>
      <c r="BI19">
        <v>1996</v>
      </c>
      <c r="BJ19">
        <v>19</v>
      </c>
      <c r="BL19">
        <v>24</v>
      </c>
      <c r="BN19" t="s">
        <v>113</v>
      </c>
      <c r="BO19" t="s">
        <v>456</v>
      </c>
      <c r="BP19" t="s">
        <v>457</v>
      </c>
      <c r="BQ19" t="s">
        <v>453</v>
      </c>
      <c r="BR19">
        <v>64</v>
      </c>
      <c r="BT19">
        <v>2003</v>
      </c>
      <c r="BU19">
        <v>28</v>
      </c>
      <c r="BW19">
        <v>24</v>
      </c>
      <c r="BY19" t="s">
        <v>109</v>
      </c>
      <c r="CF19" t="s">
        <v>113</v>
      </c>
      <c r="CG19" t="s">
        <v>458</v>
      </c>
      <c r="CH19" t="s">
        <v>459</v>
      </c>
      <c r="CI19" t="s">
        <v>132</v>
      </c>
      <c r="CJ19">
        <v>2018</v>
      </c>
      <c r="CL19" t="s">
        <v>113</v>
      </c>
      <c r="CM19" t="s">
        <v>460</v>
      </c>
      <c r="CN19" t="s">
        <v>113</v>
      </c>
      <c r="CO19" t="s">
        <v>461</v>
      </c>
      <c r="CP19" t="s">
        <v>462</v>
      </c>
      <c r="CQ19" t="s">
        <v>463</v>
      </c>
      <c r="CR19" t="s">
        <v>137</v>
      </c>
      <c r="CS19" t="str">
        <f>HYPERLINK("https://nconnect.nicmar.ac.in/pdf/47_resume_1771426357.pdf/Y2FyZWVy","View Resume")</f>
        <v>0</v>
      </c>
    </row>
    <row r="20" spans="1:97">
      <c r="A20" t="s">
        <v>138</v>
      </c>
      <c r="B20" t="s">
        <v>139</v>
      </c>
      <c r="C20" t="s">
        <v>140</v>
      </c>
      <c r="D20" t="s">
        <v>141</v>
      </c>
      <c r="E20" t="s">
        <v>464</v>
      </c>
      <c r="F20" t="s">
        <v>465</v>
      </c>
      <c r="G20">
        <v>8940082234</v>
      </c>
      <c r="H20" t="s">
        <v>103</v>
      </c>
      <c r="I20" t="s">
        <v>466</v>
      </c>
      <c r="J20" t="s">
        <v>105</v>
      </c>
      <c r="K20" t="s">
        <v>467</v>
      </c>
      <c r="L20" t="s">
        <v>468</v>
      </c>
      <c r="M20" t="s">
        <v>469</v>
      </c>
      <c r="N20" t="s">
        <v>109</v>
      </c>
      <c r="AI20" t="s">
        <v>470</v>
      </c>
      <c r="AJ20" t="s">
        <v>471</v>
      </c>
      <c r="AK20" t="s">
        <v>472</v>
      </c>
      <c r="AL20">
        <v>92.6</v>
      </c>
      <c r="AN20">
        <v>2011</v>
      </c>
      <c r="AO20" t="s">
        <v>113</v>
      </c>
      <c r="AP20" t="s">
        <v>473</v>
      </c>
      <c r="AQ20" t="s">
        <v>474</v>
      </c>
      <c r="AR20" t="s">
        <v>475</v>
      </c>
      <c r="AS20">
        <v>82</v>
      </c>
      <c r="AU20">
        <v>2013</v>
      </c>
      <c r="AV20" t="s">
        <v>109</v>
      </c>
      <c r="BC20" t="s">
        <v>113</v>
      </c>
      <c r="BD20" t="s">
        <v>476</v>
      </c>
      <c r="BE20" t="s">
        <v>477</v>
      </c>
      <c r="BF20" t="s">
        <v>310</v>
      </c>
      <c r="BG20">
        <v>86.1</v>
      </c>
      <c r="BH20">
        <v>8.61</v>
      </c>
      <c r="BI20">
        <v>2017</v>
      </c>
      <c r="BJ20">
        <v>1</v>
      </c>
      <c r="BL20">
        <v>9</v>
      </c>
      <c r="BN20" t="s">
        <v>113</v>
      </c>
      <c r="BO20" t="s">
        <v>476</v>
      </c>
      <c r="BP20" t="s">
        <v>478</v>
      </c>
      <c r="BQ20" t="s">
        <v>141</v>
      </c>
      <c r="BR20">
        <v>81.2</v>
      </c>
      <c r="BT20">
        <v>2019</v>
      </c>
      <c r="BU20">
        <v>14</v>
      </c>
      <c r="BW20">
        <v>47</v>
      </c>
      <c r="BY20" t="s">
        <v>109</v>
      </c>
      <c r="BZ20" t="s">
        <v>476</v>
      </c>
      <c r="CA20" t="s">
        <v>478</v>
      </c>
      <c r="CF20" t="s">
        <v>113</v>
      </c>
      <c r="CG20" t="s">
        <v>310</v>
      </c>
      <c r="CH20" t="s">
        <v>478</v>
      </c>
      <c r="CI20" t="s">
        <v>132</v>
      </c>
      <c r="CJ20">
        <v>2025</v>
      </c>
      <c r="CL20" t="s">
        <v>113</v>
      </c>
      <c r="CM20" t="s">
        <v>479</v>
      </c>
      <c r="CN20" t="s">
        <v>113</v>
      </c>
      <c r="CO20" t="s">
        <v>480</v>
      </c>
      <c r="CP20" t="s">
        <v>472</v>
      </c>
      <c r="CQ20" t="s">
        <v>481</v>
      </c>
      <c r="CR20" t="s">
        <v>137</v>
      </c>
      <c r="CS20" t="str">
        <f>HYPERLINK("https://nconnect.nicmar.ac.in/pdf/56_resume_1771428044.pdf/Y2FyZWVy","View Resume")</f>
        <v>0</v>
      </c>
    </row>
    <row r="21" spans="1:97">
      <c r="A21" t="s">
        <v>482</v>
      </c>
      <c r="B21" t="s">
        <v>98</v>
      </c>
      <c r="C21" t="s">
        <v>140</v>
      </c>
      <c r="D21" t="s">
        <v>141</v>
      </c>
      <c r="E21" t="s">
        <v>483</v>
      </c>
      <c r="F21" t="s">
        <v>484</v>
      </c>
      <c r="G21">
        <v>8220835569</v>
      </c>
      <c r="H21" t="s">
        <v>170</v>
      </c>
      <c r="I21" t="s">
        <v>485</v>
      </c>
      <c r="J21" t="s">
        <v>105</v>
      </c>
      <c r="K21" t="s">
        <v>486</v>
      </c>
      <c r="L21" t="s">
        <v>487</v>
      </c>
      <c r="M21" t="s">
        <v>488</v>
      </c>
      <c r="N21" t="s">
        <v>109</v>
      </c>
      <c r="AI21" t="s">
        <v>489</v>
      </c>
      <c r="AJ21" t="s">
        <v>490</v>
      </c>
      <c r="AK21" t="s">
        <v>491</v>
      </c>
      <c r="AL21">
        <v>80</v>
      </c>
      <c r="AM21">
        <v>8</v>
      </c>
      <c r="AN21">
        <v>2001</v>
      </c>
      <c r="AO21" t="s">
        <v>113</v>
      </c>
      <c r="AP21" t="s">
        <v>489</v>
      </c>
      <c r="AQ21" t="s">
        <v>490</v>
      </c>
      <c r="AR21" t="s">
        <v>492</v>
      </c>
      <c r="AS21">
        <v>71</v>
      </c>
      <c r="AT21">
        <v>7.1</v>
      </c>
      <c r="AU21">
        <v>2003</v>
      </c>
      <c r="AV21" t="s">
        <v>109</v>
      </c>
      <c r="BC21" t="s">
        <v>113</v>
      </c>
      <c r="BD21" t="s">
        <v>493</v>
      </c>
      <c r="BE21" t="s">
        <v>494</v>
      </c>
      <c r="BF21" t="s">
        <v>310</v>
      </c>
      <c r="BG21">
        <v>71</v>
      </c>
      <c r="BH21">
        <v>7.1</v>
      </c>
      <c r="BI21">
        <v>2007</v>
      </c>
      <c r="BJ21">
        <v>2</v>
      </c>
      <c r="BL21">
        <v>9</v>
      </c>
      <c r="BN21" t="s">
        <v>113</v>
      </c>
      <c r="BO21" t="s">
        <v>495</v>
      </c>
      <c r="BP21" t="s">
        <v>496</v>
      </c>
      <c r="BQ21" t="s">
        <v>141</v>
      </c>
      <c r="BR21">
        <v>87</v>
      </c>
      <c r="BS21">
        <v>8.7</v>
      </c>
      <c r="BT21">
        <v>2009</v>
      </c>
      <c r="BU21">
        <v>31</v>
      </c>
      <c r="BV21" t="s">
        <v>497</v>
      </c>
      <c r="BW21">
        <v>7</v>
      </c>
      <c r="BY21" t="s">
        <v>109</v>
      </c>
      <c r="CF21" t="s">
        <v>113</v>
      </c>
      <c r="CG21" t="s">
        <v>498</v>
      </c>
      <c r="CH21" t="s">
        <v>495</v>
      </c>
      <c r="CI21" t="s">
        <v>132</v>
      </c>
      <c r="CJ21">
        <v>2020</v>
      </c>
      <c r="CL21" t="s">
        <v>113</v>
      </c>
      <c r="CM21" t="s">
        <v>499</v>
      </c>
      <c r="CN21" t="s">
        <v>113</v>
      </c>
      <c r="CO21" t="s">
        <v>500</v>
      </c>
      <c r="CP21" t="s">
        <v>501</v>
      </c>
      <c r="CQ21" t="s">
        <v>502</v>
      </c>
      <c r="CR21" t="s">
        <v>137</v>
      </c>
      <c r="CS21" t="str">
        <f>HYPERLINK("https://nconnect.nicmar.ac.in/pdf/59_resume_1771428726.pdf/Y2FyZWVy","View Resume")</f>
        <v>0</v>
      </c>
    </row>
    <row r="22" spans="1:97">
      <c r="A22" t="s">
        <v>503</v>
      </c>
      <c r="B22" t="s">
        <v>139</v>
      </c>
      <c r="C22" t="s">
        <v>166</v>
      </c>
      <c r="D22" t="s">
        <v>320</v>
      </c>
      <c r="E22" t="s">
        <v>504</v>
      </c>
      <c r="F22" t="s">
        <v>505</v>
      </c>
      <c r="G22">
        <v>8789609794</v>
      </c>
      <c r="H22" t="s">
        <v>170</v>
      </c>
      <c r="I22" t="s">
        <v>506</v>
      </c>
      <c r="J22" t="s">
        <v>145</v>
      </c>
      <c r="K22" t="s">
        <v>507</v>
      </c>
      <c r="L22" t="s">
        <v>508</v>
      </c>
      <c r="M22" t="s">
        <v>509</v>
      </c>
      <c r="N22" t="s">
        <v>109</v>
      </c>
      <c r="AI22" t="s">
        <v>510</v>
      </c>
      <c r="AJ22" t="s">
        <v>511</v>
      </c>
      <c r="AK22" t="s">
        <v>512</v>
      </c>
      <c r="AL22">
        <v>83</v>
      </c>
      <c r="AN22">
        <v>2013</v>
      </c>
      <c r="AO22" t="s">
        <v>113</v>
      </c>
      <c r="AP22" t="s">
        <v>513</v>
      </c>
      <c r="AQ22" t="s">
        <v>511</v>
      </c>
      <c r="AR22" t="s">
        <v>514</v>
      </c>
      <c r="AS22">
        <v>75</v>
      </c>
      <c r="AU22">
        <v>2015</v>
      </c>
      <c r="AV22" t="s">
        <v>109</v>
      </c>
      <c r="BC22" t="s">
        <v>113</v>
      </c>
      <c r="BD22" t="s">
        <v>515</v>
      </c>
      <c r="BE22" t="s">
        <v>511</v>
      </c>
      <c r="BF22" t="s">
        <v>516</v>
      </c>
      <c r="BG22">
        <v>65.88</v>
      </c>
      <c r="BI22">
        <v>2018</v>
      </c>
      <c r="BJ22">
        <v>19</v>
      </c>
      <c r="BK22" t="s">
        <v>517</v>
      </c>
      <c r="BL22">
        <v>23</v>
      </c>
      <c r="BN22" t="s">
        <v>113</v>
      </c>
      <c r="BO22" t="s">
        <v>518</v>
      </c>
      <c r="BP22" t="s">
        <v>511</v>
      </c>
      <c r="BQ22" t="s">
        <v>519</v>
      </c>
      <c r="BR22">
        <v>73.63</v>
      </c>
      <c r="BT22">
        <v>2020</v>
      </c>
      <c r="BU22">
        <v>31</v>
      </c>
      <c r="BV22" t="s">
        <v>520</v>
      </c>
      <c r="BW22">
        <v>23</v>
      </c>
      <c r="BY22" t="s">
        <v>109</v>
      </c>
      <c r="CF22" t="s">
        <v>109</v>
      </c>
      <c r="CL22" t="s">
        <v>113</v>
      </c>
      <c r="CM22" t="s">
        <v>521</v>
      </c>
      <c r="CN22" t="s">
        <v>109</v>
      </c>
      <c r="CP22" t="s">
        <v>522</v>
      </c>
      <c r="CQ22" t="s">
        <v>502</v>
      </c>
      <c r="CR22" t="s">
        <v>137</v>
      </c>
      <c r="CS22" t="str">
        <f>HYPERLINK("https://nconnect.nicmar.ac.in/pdf/58_resume_1771428760.pdf/Y2FyZWVy","View Resume")</f>
        <v>0</v>
      </c>
    </row>
    <row r="23" spans="1:97">
      <c r="A23" t="s">
        <v>523</v>
      </c>
      <c r="B23" t="s">
        <v>139</v>
      </c>
      <c r="C23" t="s">
        <v>166</v>
      </c>
      <c r="D23" t="s">
        <v>524</v>
      </c>
      <c r="E23" t="s">
        <v>525</v>
      </c>
      <c r="F23" t="s">
        <v>526</v>
      </c>
      <c r="G23">
        <v>9836557871</v>
      </c>
      <c r="H23" t="s">
        <v>103</v>
      </c>
      <c r="I23" t="s">
        <v>527</v>
      </c>
      <c r="J23" t="s">
        <v>105</v>
      </c>
      <c r="K23" t="s">
        <v>528</v>
      </c>
      <c r="L23" t="s">
        <v>529</v>
      </c>
      <c r="M23" t="s">
        <v>530</v>
      </c>
      <c r="N23" t="s">
        <v>109</v>
      </c>
      <c r="AI23" t="s">
        <v>531</v>
      </c>
      <c r="AJ23" t="s">
        <v>532</v>
      </c>
      <c r="AK23" t="s">
        <v>533</v>
      </c>
      <c r="AL23">
        <v>67.5</v>
      </c>
      <c r="AM23">
        <v>0</v>
      </c>
      <c r="AN23">
        <v>1996</v>
      </c>
      <c r="AO23" t="s">
        <v>113</v>
      </c>
      <c r="AP23" t="s">
        <v>534</v>
      </c>
      <c r="AQ23" t="s">
        <v>535</v>
      </c>
      <c r="AR23" t="s">
        <v>536</v>
      </c>
      <c r="AS23">
        <v>53.3</v>
      </c>
      <c r="AU23">
        <v>1998</v>
      </c>
      <c r="AV23" t="s">
        <v>109</v>
      </c>
      <c r="BC23" t="s">
        <v>113</v>
      </c>
      <c r="BD23" t="s">
        <v>537</v>
      </c>
      <c r="BE23" t="s">
        <v>538</v>
      </c>
      <c r="BF23" t="s">
        <v>539</v>
      </c>
      <c r="BG23">
        <v>65.2</v>
      </c>
      <c r="BI23">
        <v>2003</v>
      </c>
      <c r="BJ23">
        <v>19</v>
      </c>
      <c r="BK23" t="s">
        <v>540</v>
      </c>
      <c r="BL23">
        <v>53</v>
      </c>
      <c r="BM23" t="s">
        <v>539</v>
      </c>
      <c r="BN23" t="s">
        <v>113</v>
      </c>
      <c r="BO23" t="s">
        <v>541</v>
      </c>
      <c r="BP23" t="s">
        <v>542</v>
      </c>
      <c r="BQ23" t="s">
        <v>543</v>
      </c>
      <c r="BR23">
        <v>69.5</v>
      </c>
      <c r="BS23">
        <v>6.95</v>
      </c>
      <c r="BT23">
        <v>2017</v>
      </c>
      <c r="BU23">
        <v>31</v>
      </c>
      <c r="BV23" t="s">
        <v>544</v>
      </c>
      <c r="BW23">
        <v>54</v>
      </c>
      <c r="BX23" t="s">
        <v>543</v>
      </c>
      <c r="BY23" t="s">
        <v>109</v>
      </c>
      <c r="CF23" t="s">
        <v>113</v>
      </c>
      <c r="CG23" t="s">
        <v>545</v>
      </c>
      <c r="CH23" t="s">
        <v>546</v>
      </c>
      <c r="CI23" t="s">
        <v>241</v>
      </c>
      <c r="CJ23">
        <v>2025</v>
      </c>
      <c r="CL23" t="s">
        <v>113</v>
      </c>
      <c r="CM23" t="s">
        <v>547</v>
      </c>
      <c r="CN23" t="s">
        <v>113</v>
      </c>
      <c r="CO23" t="s">
        <v>548</v>
      </c>
      <c r="CP23" t="s">
        <v>549</v>
      </c>
      <c r="CQ23" t="s">
        <v>550</v>
      </c>
      <c r="CR23" t="s">
        <v>137</v>
      </c>
      <c r="CS23" t="str">
        <f>HYPERLINK("https://nconnect.nicmar.ac.in/pdf/61_resume_1771431559.pdf/Y2FyZWVy","View Resume")</f>
        <v>0</v>
      </c>
    </row>
    <row r="24" spans="1:97">
      <c r="A24" t="s">
        <v>318</v>
      </c>
      <c r="B24" t="s">
        <v>319</v>
      </c>
      <c r="C24" t="s">
        <v>166</v>
      </c>
      <c r="D24" t="s">
        <v>320</v>
      </c>
      <c r="E24" t="s">
        <v>551</v>
      </c>
      <c r="F24" t="s">
        <v>552</v>
      </c>
      <c r="G24">
        <v>7588223673</v>
      </c>
      <c r="H24" t="s">
        <v>103</v>
      </c>
      <c r="I24" t="s">
        <v>553</v>
      </c>
      <c r="J24" t="s">
        <v>105</v>
      </c>
      <c r="K24" t="s">
        <v>507</v>
      </c>
      <c r="L24" t="s">
        <v>554</v>
      </c>
      <c r="M24" t="s">
        <v>555</v>
      </c>
      <c r="N24" t="s">
        <v>109</v>
      </c>
      <c r="AI24" t="s">
        <v>556</v>
      </c>
      <c r="AJ24" t="s">
        <v>557</v>
      </c>
      <c r="AK24" t="s">
        <v>558</v>
      </c>
      <c r="AL24">
        <v>44</v>
      </c>
      <c r="AN24">
        <v>1991</v>
      </c>
      <c r="AO24" t="s">
        <v>113</v>
      </c>
      <c r="AP24" t="s">
        <v>559</v>
      </c>
      <c r="AQ24" t="s">
        <v>560</v>
      </c>
      <c r="AR24" t="s">
        <v>561</v>
      </c>
      <c r="AS24">
        <v>58</v>
      </c>
      <c r="AU24">
        <v>1997</v>
      </c>
      <c r="AV24" t="s">
        <v>109</v>
      </c>
      <c r="BC24" t="s">
        <v>113</v>
      </c>
      <c r="BD24" t="s">
        <v>541</v>
      </c>
      <c r="BE24" t="s">
        <v>541</v>
      </c>
      <c r="BF24" t="s">
        <v>562</v>
      </c>
      <c r="BG24">
        <v>70.3</v>
      </c>
      <c r="BH24">
        <v>7.03</v>
      </c>
      <c r="BI24">
        <v>2001</v>
      </c>
      <c r="BJ24">
        <v>19</v>
      </c>
      <c r="BK24" t="s">
        <v>563</v>
      </c>
      <c r="BL24">
        <v>53</v>
      </c>
      <c r="BM24" t="s">
        <v>564</v>
      </c>
      <c r="BN24" t="s">
        <v>113</v>
      </c>
      <c r="BO24" t="s">
        <v>565</v>
      </c>
      <c r="BP24" t="s">
        <v>566</v>
      </c>
      <c r="BQ24" t="s">
        <v>339</v>
      </c>
      <c r="BR24">
        <v>81.01</v>
      </c>
      <c r="BT24">
        <v>2015</v>
      </c>
      <c r="BU24">
        <v>28</v>
      </c>
      <c r="BW24">
        <v>23</v>
      </c>
      <c r="BY24" t="s">
        <v>109</v>
      </c>
      <c r="BZ24" t="s">
        <v>567</v>
      </c>
      <c r="CA24" t="s">
        <v>567</v>
      </c>
      <c r="CF24" t="s">
        <v>113</v>
      </c>
      <c r="CG24" t="s">
        <v>339</v>
      </c>
      <c r="CH24" t="s">
        <v>568</v>
      </c>
      <c r="CI24" t="s">
        <v>132</v>
      </c>
      <c r="CJ24">
        <v>2022</v>
      </c>
      <c r="CL24" t="s">
        <v>113</v>
      </c>
      <c r="CM24" t="s">
        <v>569</v>
      </c>
      <c r="CN24" t="s">
        <v>113</v>
      </c>
      <c r="CO24" t="s">
        <v>570</v>
      </c>
      <c r="CP24" t="s">
        <v>571</v>
      </c>
      <c r="CQ24" t="s">
        <v>572</v>
      </c>
      <c r="CR24" t="s">
        <v>137</v>
      </c>
      <c r="CS24" t="str">
        <f>HYPERLINK("https://nconnect.nicmar.ac.in/pdf/65_resume_1771432312.pdf/Y2FyZWVy","View Resume")</f>
        <v>0</v>
      </c>
    </row>
    <row r="25" spans="1:97">
      <c r="A25" t="s">
        <v>138</v>
      </c>
      <c r="B25" t="s">
        <v>139</v>
      </c>
      <c r="C25" t="s">
        <v>140</v>
      </c>
      <c r="D25" t="s">
        <v>141</v>
      </c>
      <c r="E25" t="s">
        <v>573</v>
      </c>
      <c r="F25" t="s">
        <v>574</v>
      </c>
      <c r="G25">
        <v>8087363810</v>
      </c>
      <c r="H25" t="s">
        <v>103</v>
      </c>
      <c r="I25" t="s">
        <v>575</v>
      </c>
      <c r="J25" t="s">
        <v>105</v>
      </c>
      <c r="K25" t="s">
        <v>576</v>
      </c>
      <c r="L25" t="s">
        <v>577</v>
      </c>
      <c r="M25" t="s">
        <v>578</v>
      </c>
      <c r="N25" t="s">
        <v>109</v>
      </c>
      <c r="AI25" t="s">
        <v>579</v>
      </c>
      <c r="AJ25" t="s">
        <v>580</v>
      </c>
      <c r="AK25" t="s">
        <v>581</v>
      </c>
      <c r="AL25">
        <v>75.73</v>
      </c>
      <c r="AN25">
        <v>2006</v>
      </c>
      <c r="AO25" t="s">
        <v>113</v>
      </c>
      <c r="AP25" t="s">
        <v>582</v>
      </c>
      <c r="AQ25" t="s">
        <v>580</v>
      </c>
      <c r="AR25" t="s">
        <v>583</v>
      </c>
      <c r="AS25">
        <v>79.17</v>
      </c>
      <c r="AU25">
        <v>2008</v>
      </c>
      <c r="AV25" t="s">
        <v>109</v>
      </c>
      <c r="BC25" t="s">
        <v>113</v>
      </c>
      <c r="BD25" t="s">
        <v>584</v>
      </c>
      <c r="BE25" t="s">
        <v>585</v>
      </c>
      <c r="BF25" t="s">
        <v>586</v>
      </c>
      <c r="BG25">
        <v>69.3</v>
      </c>
      <c r="BH25">
        <v>6.93</v>
      </c>
      <c r="BI25">
        <v>2012</v>
      </c>
      <c r="BJ25">
        <v>1</v>
      </c>
      <c r="BL25">
        <v>9</v>
      </c>
      <c r="BN25" t="s">
        <v>113</v>
      </c>
      <c r="BO25" t="s">
        <v>584</v>
      </c>
      <c r="BP25" t="s">
        <v>585</v>
      </c>
      <c r="BQ25" t="s">
        <v>587</v>
      </c>
      <c r="BR25">
        <v>80.0</v>
      </c>
      <c r="BS25">
        <v>8.0</v>
      </c>
      <c r="BT25">
        <v>2015</v>
      </c>
      <c r="BU25">
        <v>14</v>
      </c>
      <c r="BW25">
        <v>7</v>
      </c>
      <c r="BY25" t="s">
        <v>109</v>
      </c>
      <c r="CF25" t="s">
        <v>113</v>
      </c>
      <c r="CG25" t="s">
        <v>588</v>
      </c>
      <c r="CH25" t="s">
        <v>589</v>
      </c>
      <c r="CI25" t="s">
        <v>132</v>
      </c>
      <c r="CJ25">
        <v>2023</v>
      </c>
      <c r="CL25" t="s">
        <v>113</v>
      </c>
      <c r="CM25" t="s">
        <v>590</v>
      </c>
      <c r="CN25" t="s">
        <v>113</v>
      </c>
      <c r="CO25" t="s">
        <v>591</v>
      </c>
      <c r="CP25" t="s">
        <v>592</v>
      </c>
      <c r="CQ25" t="s">
        <v>593</v>
      </c>
      <c r="CR25" t="s">
        <v>137</v>
      </c>
      <c r="CS25" t="str">
        <f>HYPERLINK("https://nconnect.nicmar.ac.in/pdf/57_resume_1771432787.pdf/Y2FyZWVy","View Resume")</f>
        <v>0</v>
      </c>
    </row>
    <row r="26" spans="1:97">
      <c r="A26" t="s">
        <v>344</v>
      </c>
      <c r="B26" t="s">
        <v>98</v>
      </c>
      <c r="C26" t="s">
        <v>296</v>
      </c>
      <c r="D26" t="s">
        <v>345</v>
      </c>
      <c r="E26" t="s">
        <v>594</v>
      </c>
      <c r="F26" t="s">
        <v>595</v>
      </c>
      <c r="G26">
        <v>7708414888</v>
      </c>
      <c r="H26" t="s">
        <v>170</v>
      </c>
      <c r="I26" t="s">
        <v>596</v>
      </c>
      <c r="J26" t="s">
        <v>597</v>
      </c>
      <c r="K26" t="s">
        <v>598</v>
      </c>
      <c r="L26" t="s">
        <v>599</v>
      </c>
      <c r="M26" t="s">
        <v>600</v>
      </c>
      <c r="N26" t="s">
        <v>109</v>
      </c>
      <c r="AI26" t="s">
        <v>601</v>
      </c>
      <c r="AJ26" t="s">
        <v>602</v>
      </c>
      <c r="AK26" t="s">
        <v>603</v>
      </c>
      <c r="AL26">
        <v>83</v>
      </c>
      <c r="AN26">
        <v>2005</v>
      </c>
      <c r="AO26" t="s">
        <v>113</v>
      </c>
      <c r="AP26" t="s">
        <v>604</v>
      </c>
      <c r="AQ26" t="s">
        <v>602</v>
      </c>
      <c r="AR26" t="s">
        <v>605</v>
      </c>
      <c r="AS26">
        <v>84</v>
      </c>
      <c r="AU26">
        <v>2007</v>
      </c>
      <c r="AV26" t="s">
        <v>109</v>
      </c>
      <c r="BC26" t="s">
        <v>113</v>
      </c>
      <c r="BD26" t="s">
        <v>308</v>
      </c>
      <c r="BE26" t="s">
        <v>606</v>
      </c>
      <c r="BF26" t="s">
        <v>310</v>
      </c>
      <c r="BG26">
        <v>75</v>
      </c>
      <c r="BH26">
        <v>7.5</v>
      </c>
      <c r="BI26">
        <v>2011</v>
      </c>
      <c r="BJ26">
        <v>2</v>
      </c>
      <c r="BL26">
        <v>9</v>
      </c>
      <c r="BN26" t="s">
        <v>113</v>
      </c>
      <c r="BO26" t="s">
        <v>607</v>
      </c>
      <c r="BP26" t="s">
        <v>608</v>
      </c>
      <c r="BQ26" t="s">
        <v>609</v>
      </c>
      <c r="BR26">
        <v>90</v>
      </c>
      <c r="BS26">
        <v>9.1</v>
      </c>
      <c r="BT26">
        <v>2013</v>
      </c>
      <c r="BU26">
        <v>12</v>
      </c>
      <c r="BW26">
        <v>12</v>
      </c>
      <c r="BY26" t="s">
        <v>109</v>
      </c>
      <c r="CF26" t="s">
        <v>113</v>
      </c>
      <c r="CG26" t="s">
        <v>610</v>
      </c>
      <c r="CH26" t="s">
        <v>611</v>
      </c>
      <c r="CI26" t="s">
        <v>241</v>
      </c>
      <c r="CK26" t="s">
        <v>109</v>
      </c>
      <c r="CL26" t="s">
        <v>113</v>
      </c>
      <c r="CM26" t="s">
        <v>612</v>
      </c>
      <c r="CN26" t="s">
        <v>113</v>
      </c>
      <c r="CO26" t="s">
        <v>613</v>
      </c>
      <c r="CP26" t="s">
        <v>614</v>
      </c>
      <c r="CQ26" t="s">
        <v>615</v>
      </c>
      <c r="CR26" t="s">
        <v>137</v>
      </c>
      <c r="CS26" t="str">
        <f>HYPERLINK("https://nconnect.nicmar.ac.in/pdf/49_resume_1771434545.pdf/Y2FyZWVy","View Resume")</f>
        <v>0</v>
      </c>
    </row>
    <row r="27" spans="1:97">
      <c r="A27" t="s">
        <v>523</v>
      </c>
      <c r="B27" t="s">
        <v>139</v>
      </c>
      <c r="C27" t="s">
        <v>166</v>
      </c>
      <c r="D27" t="s">
        <v>524</v>
      </c>
      <c r="E27" t="s">
        <v>616</v>
      </c>
      <c r="F27" t="s">
        <v>617</v>
      </c>
      <c r="G27">
        <v>9763404557</v>
      </c>
      <c r="H27" t="s">
        <v>170</v>
      </c>
      <c r="I27" t="s">
        <v>618</v>
      </c>
      <c r="J27" t="s">
        <v>105</v>
      </c>
      <c r="K27" t="s">
        <v>619</v>
      </c>
      <c r="L27" t="s">
        <v>620</v>
      </c>
      <c r="M27" t="s">
        <v>621</v>
      </c>
      <c r="N27" t="s">
        <v>109</v>
      </c>
      <c r="AI27" t="s">
        <v>622</v>
      </c>
      <c r="AJ27" t="s">
        <v>353</v>
      </c>
      <c r="AK27" t="s">
        <v>343</v>
      </c>
      <c r="AL27">
        <v>84.66</v>
      </c>
      <c r="AN27">
        <v>2005</v>
      </c>
      <c r="AO27" t="s">
        <v>113</v>
      </c>
      <c r="AP27" t="s">
        <v>623</v>
      </c>
      <c r="AQ27" t="s">
        <v>353</v>
      </c>
      <c r="AR27" t="s">
        <v>278</v>
      </c>
      <c r="AS27">
        <v>77.17</v>
      </c>
      <c r="AU27">
        <v>2007</v>
      </c>
      <c r="AV27" t="s">
        <v>109</v>
      </c>
      <c r="BC27" t="s">
        <v>113</v>
      </c>
      <c r="BD27" t="s">
        <v>280</v>
      </c>
      <c r="BE27" t="s">
        <v>624</v>
      </c>
      <c r="BF27" t="s">
        <v>625</v>
      </c>
      <c r="BG27">
        <v>77.83</v>
      </c>
      <c r="BI27">
        <v>2010</v>
      </c>
      <c r="BJ27">
        <v>19</v>
      </c>
      <c r="BK27" t="s">
        <v>626</v>
      </c>
      <c r="BL27">
        <v>11</v>
      </c>
      <c r="BN27" t="s">
        <v>113</v>
      </c>
      <c r="BO27" t="s">
        <v>280</v>
      </c>
      <c r="BP27" t="s">
        <v>627</v>
      </c>
      <c r="BQ27" t="s">
        <v>625</v>
      </c>
      <c r="BR27">
        <v>73.53</v>
      </c>
      <c r="BT27">
        <v>2012</v>
      </c>
      <c r="BU27">
        <v>31</v>
      </c>
      <c r="BV27" t="s">
        <v>628</v>
      </c>
      <c r="BW27">
        <v>11</v>
      </c>
      <c r="BY27" t="s">
        <v>109</v>
      </c>
      <c r="CF27" t="s">
        <v>109</v>
      </c>
      <c r="CI27" t="s">
        <v>241</v>
      </c>
      <c r="CK27" t="s">
        <v>109</v>
      </c>
      <c r="CL27" t="s">
        <v>113</v>
      </c>
      <c r="CM27" t="s">
        <v>629</v>
      </c>
      <c r="CN27" t="s">
        <v>113</v>
      </c>
      <c r="CO27" t="s">
        <v>630</v>
      </c>
      <c r="CP27" t="s">
        <v>631</v>
      </c>
      <c r="CQ27" t="s">
        <v>632</v>
      </c>
      <c r="CR27" t="s">
        <v>137</v>
      </c>
      <c r="CS27" t="str">
        <f>HYPERLINK("https://nconnect.nicmar.ac.in/pdf/53_resume_1771435162.pdf/Y2FyZWVy","View Resume")</f>
        <v>0</v>
      </c>
    </row>
    <row r="28" spans="1:97">
      <c r="A28" t="s">
        <v>224</v>
      </c>
      <c r="B28" t="s">
        <v>139</v>
      </c>
      <c r="C28" t="s">
        <v>166</v>
      </c>
      <c r="D28" t="s">
        <v>225</v>
      </c>
      <c r="E28" t="s">
        <v>633</v>
      </c>
      <c r="F28" t="s">
        <v>634</v>
      </c>
      <c r="G28">
        <v>9795226369</v>
      </c>
      <c r="H28" t="s">
        <v>170</v>
      </c>
      <c r="I28" t="s">
        <v>635</v>
      </c>
      <c r="J28" t="s">
        <v>105</v>
      </c>
      <c r="K28" t="s">
        <v>636</v>
      </c>
      <c r="L28" t="s">
        <v>637</v>
      </c>
      <c r="M28" t="s">
        <v>638</v>
      </c>
      <c r="N28" t="s">
        <v>109</v>
      </c>
      <c r="AI28" t="s">
        <v>639</v>
      </c>
      <c r="AJ28" t="s">
        <v>640</v>
      </c>
      <c r="AK28" t="s">
        <v>641</v>
      </c>
      <c r="AL28">
        <v>62</v>
      </c>
      <c r="AN28">
        <v>2004</v>
      </c>
      <c r="AO28" t="s">
        <v>113</v>
      </c>
      <c r="AP28" t="s">
        <v>639</v>
      </c>
      <c r="AQ28" t="s">
        <v>640</v>
      </c>
      <c r="AR28" t="s">
        <v>642</v>
      </c>
      <c r="AS28">
        <v>67</v>
      </c>
      <c r="AU28">
        <v>2006</v>
      </c>
      <c r="AV28" t="s">
        <v>113</v>
      </c>
      <c r="AW28" t="s">
        <v>643</v>
      </c>
      <c r="AX28" t="s">
        <v>644</v>
      </c>
      <c r="AY28" t="s">
        <v>645</v>
      </c>
      <c r="AZ28">
        <v>75</v>
      </c>
      <c r="BB28">
        <v>2011</v>
      </c>
      <c r="BC28" t="s">
        <v>113</v>
      </c>
      <c r="BD28" t="s">
        <v>646</v>
      </c>
      <c r="BE28" t="s">
        <v>647</v>
      </c>
      <c r="BF28" t="s">
        <v>648</v>
      </c>
      <c r="BG28">
        <v>73</v>
      </c>
      <c r="BI28">
        <v>2009</v>
      </c>
      <c r="BJ28">
        <v>19</v>
      </c>
      <c r="BK28" t="s">
        <v>649</v>
      </c>
      <c r="BL28">
        <v>11</v>
      </c>
      <c r="BN28" t="s">
        <v>113</v>
      </c>
      <c r="BO28" t="s">
        <v>650</v>
      </c>
      <c r="BP28" t="s">
        <v>651</v>
      </c>
      <c r="BQ28" t="s">
        <v>652</v>
      </c>
      <c r="BR28">
        <v>75</v>
      </c>
      <c r="BT28">
        <v>2023</v>
      </c>
      <c r="BU28">
        <v>31</v>
      </c>
      <c r="BV28" t="s">
        <v>340</v>
      </c>
      <c r="BW28">
        <v>53</v>
      </c>
      <c r="BX28" t="s">
        <v>653</v>
      </c>
      <c r="BY28" t="s">
        <v>109</v>
      </c>
      <c r="CF28" t="s">
        <v>109</v>
      </c>
      <c r="CL28" t="s">
        <v>113</v>
      </c>
      <c r="CM28" t="s">
        <v>654</v>
      </c>
      <c r="CN28" t="s">
        <v>113</v>
      </c>
      <c r="CO28" t="s">
        <v>655</v>
      </c>
      <c r="CP28" t="s">
        <v>656</v>
      </c>
      <c r="CQ28" t="s">
        <v>657</v>
      </c>
      <c r="CR28" t="s">
        <v>137</v>
      </c>
      <c r="CS28" t="str">
        <f>HYPERLINK("https://nconnect.nicmar.ac.in/pdf/68_resume_1771436581.pdf/Y2FyZWVy","View Resume")</f>
        <v>0</v>
      </c>
    </row>
    <row r="29" spans="1:97">
      <c r="A29" t="s">
        <v>658</v>
      </c>
      <c r="B29" t="s">
        <v>319</v>
      </c>
      <c r="C29" t="s">
        <v>140</v>
      </c>
      <c r="D29" t="s">
        <v>141</v>
      </c>
      <c r="E29" t="s">
        <v>659</v>
      </c>
      <c r="F29" t="s">
        <v>660</v>
      </c>
      <c r="G29">
        <v>7351683118</v>
      </c>
      <c r="H29" t="s">
        <v>103</v>
      </c>
      <c r="I29" t="s">
        <v>661</v>
      </c>
      <c r="J29" t="s">
        <v>105</v>
      </c>
      <c r="K29" t="s">
        <v>662</v>
      </c>
      <c r="L29" t="s">
        <v>663</v>
      </c>
      <c r="M29" t="s">
        <v>664</v>
      </c>
      <c r="N29" t="s">
        <v>109</v>
      </c>
      <c r="AI29" t="s">
        <v>665</v>
      </c>
      <c r="AJ29" t="s">
        <v>666</v>
      </c>
      <c r="AK29" t="s">
        <v>667</v>
      </c>
      <c r="AL29">
        <v>66</v>
      </c>
      <c r="AN29">
        <v>1996</v>
      </c>
      <c r="AO29" t="s">
        <v>113</v>
      </c>
      <c r="AP29" t="s">
        <v>668</v>
      </c>
      <c r="AQ29" t="s">
        <v>669</v>
      </c>
      <c r="AR29" t="s">
        <v>670</v>
      </c>
      <c r="AS29">
        <v>75</v>
      </c>
      <c r="AU29">
        <v>2000</v>
      </c>
      <c r="AV29" t="s">
        <v>109</v>
      </c>
      <c r="BC29" t="s">
        <v>113</v>
      </c>
      <c r="BD29" t="s">
        <v>671</v>
      </c>
      <c r="BE29" t="s">
        <v>672</v>
      </c>
      <c r="BF29" t="s">
        <v>310</v>
      </c>
      <c r="BG29">
        <v>54.2</v>
      </c>
      <c r="BI29">
        <v>2006</v>
      </c>
      <c r="BJ29">
        <v>2</v>
      </c>
      <c r="BL29">
        <v>9</v>
      </c>
      <c r="BN29" t="s">
        <v>113</v>
      </c>
      <c r="BO29" t="s">
        <v>671</v>
      </c>
      <c r="BP29" t="s">
        <v>673</v>
      </c>
      <c r="BQ29" t="s">
        <v>674</v>
      </c>
      <c r="BR29">
        <v>65</v>
      </c>
      <c r="BT29">
        <v>2010</v>
      </c>
      <c r="BU29">
        <v>14</v>
      </c>
      <c r="BW29">
        <v>47</v>
      </c>
      <c r="BY29" t="s">
        <v>109</v>
      </c>
      <c r="CF29" t="s">
        <v>113</v>
      </c>
      <c r="CG29" t="s">
        <v>675</v>
      </c>
      <c r="CH29" t="s">
        <v>676</v>
      </c>
      <c r="CI29" t="s">
        <v>132</v>
      </c>
      <c r="CJ29">
        <v>2024</v>
      </c>
      <c r="CL29" t="s">
        <v>109</v>
      </c>
      <c r="CN29" t="s">
        <v>113</v>
      </c>
      <c r="CO29" t="s">
        <v>677</v>
      </c>
      <c r="CP29" t="s">
        <v>678</v>
      </c>
      <c r="CQ29" t="s">
        <v>679</v>
      </c>
      <c r="CR29" t="s">
        <v>137</v>
      </c>
      <c r="CS29" t="str">
        <f>HYPERLINK("https://nconnect.nicmar.ac.in/pdf/66_resume_1771437898.pdf/Y2FyZWVy","View Resume")</f>
        <v>0</v>
      </c>
    </row>
    <row r="30" spans="1:97">
      <c r="A30" t="s">
        <v>138</v>
      </c>
      <c r="B30" t="s">
        <v>139</v>
      </c>
      <c r="C30" t="s">
        <v>140</v>
      </c>
      <c r="D30" t="s">
        <v>141</v>
      </c>
      <c r="E30" t="s">
        <v>680</v>
      </c>
      <c r="F30" t="s">
        <v>681</v>
      </c>
      <c r="G30">
        <v>9791667012</v>
      </c>
      <c r="H30" t="s">
        <v>103</v>
      </c>
      <c r="I30" t="s">
        <v>682</v>
      </c>
      <c r="J30" t="s">
        <v>105</v>
      </c>
      <c r="K30" t="s">
        <v>683</v>
      </c>
      <c r="L30" t="s">
        <v>684</v>
      </c>
      <c r="M30" t="s">
        <v>685</v>
      </c>
      <c r="N30" t="s">
        <v>109</v>
      </c>
      <c r="AI30" t="s">
        <v>686</v>
      </c>
      <c r="AJ30" t="s">
        <v>687</v>
      </c>
      <c r="AK30" t="s">
        <v>688</v>
      </c>
      <c r="AL30">
        <v>78.18</v>
      </c>
      <c r="AN30">
        <v>2005</v>
      </c>
      <c r="AO30" t="s">
        <v>113</v>
      </c>
      <c r="AP30" t="s">
        <v>689</v>
      </c>
      <c r="AQ30" t="s">
        <v>690</v>
      </c>
      <c r="AR30" t="s">
        <v>691</v>
      </c>
      <c r="AS30">
        <v>81.66</v>
      </c>
      <c r="AU30">
        <v>2007</v>
      </c>
      <c r="AV30" t="s">
        <v>109</v>
      </c>
      <c r="BC30" t="s">
        <v>113</v>
      </c>
      <c r="BD30" t="s">
        <v>692</v>
      </c>
      <c r="BE30" t="s">
        <v>693</v>
      </c>
      <c r="BF30" t="s">
        <v>694</v>
      </c>
      <c r="BG30">
        <v>71.0</v>
      </c>
      <c r="BH30">
        <v>7.1</v>
      </c>
      <c r="BI30">
        <v>2011</v>
      </c>
      <c r="BJ30">
        <v>2</v>
      </c>
      <c r="BL30">
        <v>9</v>
      </c>
      <c r="BN30" t="s">
        <v>113</v>
      </c>
      <c r="BO30" t="s">
        <v>695</v>
      </c>
      <c r="BP30" t="s">
        <v>696</v>
      </c>
      <c r="BQ30" t="s">
        <v>697</v>
      </c>
      <c r="BR30">
        <v>74.29</v>
      </c>
      <c r="BS30">
        <v>7.42</v>
      </c>
      <c r="BT30">
        <v>2015</v>
      </c>
      <c r="BU30">
        <v>31</v>
      </c>
      <c r="BV30" t="s">
        <v>698</v>
      </c>
      <c r="BW30">
        <v>47</v>
      </c>
      <c r="BY30" t="s">
        <v>109</v>
      </c>
      <c r="CF30" t="s">
        <v>113</v>
      </c>
      <c r="CG30" t="s">
        <v>699</v>
      </c>
      <c r="CH30" t="s">
        <v>700</v>
      </c>
      <c r="CI30" t="s">
        <v>132</v>
      </c>
      <c r="CJ30">
        <v>2025</v>
      </c>
      <c r="CL30" t="s">
        <v>113</v>
      </c>
      <c r="CM30" t="s">
        <v>701</v>
      </c>
      <c r="CN30" t="s">
        <v>113</v>
      </c>
      <c r="CO30" t="s">
        <v>702</v>
      </c>
      <c r="CP30" t="s">
        <v>703</v>
      </c>
      <c r="CQ30" t="s">
        <v>679</v>
      </c>
      <c r="CR30" t="s">
        <v>137</v>
      </c>
      <c r="CS30" t="str">
        <f>HYPERLINK("https://nconnect.nicmar.ac.in/pdf/55_resume_1771437908.pdf/Y2FyZWVy","View Resume")</f>
        <v>0</v>
      </c>
    </row>
    <row r="31" spans="1:97">
      <c r="A31" t="s">
        <v>704</v>
      </c>
      <c r="B31" t="s">
        <v>139</v>
      </c>
      <c r="C31" t="s">
        <v>705</v>
      </c>
      <c r="D31" t="s">
        <v>706</v>
      </c>
      <c r="E31" t="s">
        <v>707</v>
      </c>
      <c r="F31" t="s">
        <v>708</v>
      </c>
      <c r="G31">
        <v>7061260821</v>
      </c>
      <c r="H31" t="s">
        <v>170</v>
      </c>
      <c r="I31" t="s">
        <v>709</v>
      </c>
      <c r="J31" t="s">
        <v>105</v>
      </c>
      <c r="K31" t="s">
        <v>710</v>
      </c>
      <c r="L31" t="s">
        <v>711</v>
      </c>
      <c r="M31" t="s">
        <v>712</v>
      </c>
      <c r="N31" t="s">
        <v>109</v>
      </c>
      <c r="AI31" t="s">
        <v>713</v>
      </c>
      <c r="AJ31" t="s">
        <v>714</v>
      </c>
      <c r="AK31" t="s">
        <v>715</v>
      </c>
      <c r="AL31">
        <v>74.8</v>
      </c>
      <c r="AN31">
        <v>2010</v>
      </c>
      <c r="AO31" t="s">
        <v>113</v>
      </c>
      <c r="AP31" t="s">
        <v>716</v>
      </c>
      <c r="AQ31" t="s">
        <v>717</v>
      </c>
      <c r="AR31" t="s">
        <v>718</v>
      </c>
      <c r="AS31">
        <v>51</v>
      </c>
      <c r="AU31">
        <v>2012</v>
      </c>
      <c r="AV31" t="s">
        <v>109</v>
      </c>
      <c r="BC31" t="s">
        <v>113</v>
      </c>
      <c r="BD31" t="s">
        <v>719</v>
      </c>
      <c r="BE31" t="s">
        <v>720</v>
      </c>
      <c r="BF31" t="s">
        <v>721</v>
      </c>
      <c r="BG31">
        <v>60</v>
      </c>
      <c r="BH31">
        <v>6.25</v>
      </c>
      <c r="BI31">
        <v>2018</v>
      </c>
      <c r="BJ31">
        <v>8</v>
      </c>
      <c r="BL31">
        <v>2</v>
      </c>
      <c r="BN31" t="s">
        <v>113</v>
      </c>
      <c r="BO31" t="s">
        <v>722</v>
      </c>
      <c r="BP31" t="s">
        <v>723</v>
      </c>
      <c r="BQ31" t="s">
        <v>724</v>
      </c>
      <c r="BR31">
        <v>91.29</v>
      </c>
      <c r="BS31">
        <v>9.61</v>
      </c>
      <c r="BT31">
        <v>2020</v>
      </c>
      <c r="BU31">
        <v>31</v>
      </c>
      <c r="BV31" t="s">
        <v>725</v>
      </c>
      <c r="BW31">
        <v>53</v>
      </c>
      <c r="BX31" t="s">
        <v>726</v>
      </c>
      <c r="BY31" t="s">
        <v>109</v>
      </c>
      <c r="CF31" t="s">
        <v>113</v>
      </c>
      <c r="CG31" t="s">
        <v>727</v>
      </c>
      <c r="CH31" t="s">
        <v>722</v>
      </c>
      <c r="CI31" t="s">
        <v>132</v>
      </c>
      <c r="CJ31">
        <v>2024</v>
      </c>
      <c r="CL31" t="s">
        <v>109</v>
      </c>
      <c r="CN31" t="s">
        <v>113</v>
      </c>
      <c r="CO31" t="s">
        <v>728</v>
      </c>
      <c r="CP31" t="s">
        <v>729</v>
      </c>
      <c r="CQ31" t="s">
        <v>730</v>
      </c>
      <c r="CR31" t="s">
        <v>137</v>
      </c>
      <c r="CS31" t="str">
        <f>HYPERLINK("https://nconnect.nicmar.ac.in/pdf/67_resume_1771437799.pdf/Y2FyZWVy","View Resume")</f>
        <v>0</v>
      </c>
    </row>
    <row r="32" spans="1:97">
      <c r="A32" t="s">
        <v>374</v>
      </c>
      <c r="B32" t="s">
        <v>98</v>
      </c>
      <c r="C32" t="s">
        <v>166</v>
      </c>
      <c r="D32" t="s">
        <v>225</v>
      </c>
      <c r="E32" t="s">
        <v>731</v>
      </c>
      <c r="F32" t="s">
        <v>732</v>
      </c>
      <c r="G32">
        <v>9923017290</v>
      </c>
      <c r="H32" t="s">
        <v>103</v>
      </c>
      <c r="I32" t="s">
        <v>733</v>
      </c>
      <c r="J32" t="s">
        <v>105</v>
      </c>
      <c r="K32" t="s">
        <v>734</v>
      </c>
      <c r="L32" t="s">
        <v>735</v>
      </c>
      <c r="M32" t="s">
        <v>736</v>
      </c>
      <c r="N32" t="s">
        <v>109</v>
      </c>
      <c r="AI32" t="s">
        <v>737</v>
      </c>
      <c r="AJ32" t="s">
        <v>738</v>
      </c>
      <c r="AK32" t="s">
        <v>739</v>
      </c>
      <c r="AL32">
        <v>90</v>
      </c>
      <c r="AN32">
        <v>1993</v>
      </c>
      <c r="AO32" t="s">
        <v>113</v>
      </c>
      <c r="AP32" t="s">
        <v>737</v>
      </c>
      <c r="AQ32" t="s">
        <v>740</v>
      </c>
      <c r="AR32" t="s">
        <v>741</v>
      </c>
      <c r="AS32">
        <v>63</v>
      </c>
      <c r="AU32">
        <v>1995</v>
      </c>
      <c r="AV32" t="s">
        <v>113</v>
      </c>
      <c r="AW32" t="s">
        <v>742</v>
      </c>
      <c r="AX32" t="s">
        <v>260</v>
      </c>
      <c r="AY32" t="s">
        <v>453</v>
      </c>
      <c r="AZ32">
        <v>67</v>
      </c>
      <c r="BB32">
        <v>2013</v>
      </c>
      <c r="BC32" t="s">
        <v>113</v>
      </c>
      <c r="BD32" t="s">
        <v>743</v>
      </c>
      <c r="BE32" t="s">
        <v>744</v>
      </c>
      <c r="BF32" t="s">
        <v>745</v>
      </c>
      <c r="BG32">
        <v>58</v>
      </c>
      <c r="BI32">
        <v>1998</v>
      </c>
      <c r="BJ32">
        <v>19</v>
      </c>
      <c r="BK32" t="s">
        <v>745</v>
      </c>
      <c r="BL32">
        <v>53</v>
      </c>
      <c r="BM32" t="s">
        <v>746</v>
      </c>
      <c r="BN32" t="s">
        <v>113</v>
      </c>
      <c r="BO32" t="s">
        <v>260</v>
      </c>
      <c r="BP32" t="s">
        <v>747</v>
      </c>
      <c r="BQ32" t="s">
        <v>748</v>
      </c>
      <c r="BR32">
        <v>62</v>
      </c>
      <c r="BT32">
        <v>2002</v>
      </c>
      <c r="BU32">
        <v>31</v>
      </c>
      <c r="BV32" t="s">
        <v>340</v>
      </c>
      <c r="BW32">
        <v>33</v>
      </c>
      <c r="BY32" t="s">
        <v>113</v>
      </c>
      <c r="BZ32" t="s">
        <v>124</v>
      </c>
      <c r="CA32" t="s">
        <v>124</v>
      </c>
      <c r="CB32" t="s">
        <v>749</v>
      </c>
      <c r="CC32">
        <v>68</v>
      </c>
      <c r="CE32">
        <v>2012</v>
      </c>
      <c r="CF32" t="s">
        <v>113</v>
      </c>
      <c r="CG32" t="s">
        <v>453</v>
      </c>
      <c r="CH32" t="s">
        <v>750</v>
      </c>
      <c r="CI32" t="s">
        <v>241</v>
      </c>
      <c r="CK32" t="s">
        <v>109</v>
      </c>
      <c r="CL32" t="s">
        <v>113</v>
      </c>
      <c r="CM32" t="s">
        <v>751</v>
      </c>
      <c r="CN32" t="s">
        <v>113</v>
      </c>
      <c r="CO32" t="s">
        <v>752</v>
      </c>
      <c r="CP32" t="s">
        <v>739</v>
      </c>
      <c r="CQ32" t="s">
        <v>753</v>
      </c>
      <c r="CR32" t="s">
        <v>137</v>
      </c>
      <c r="CS32" t="str">
        <f>HYPERLINK("https://nconnect.nicmar.ac.in/pdf/63_resume_1771438570.pdf/Y2FyZWVy","View Resume")</f>
        <v>0</v>
      </c>
    </row>
    <row r="33" spans="1:97">
      <c r="A33" t="s">
        <v>138</v>
      </c>
      <c r="B33" t="s">
        <v>139</v>
      </c>
      <c r="C33" t="s">
        <v>140</v>
      </c>
      <c r="D33" t="s">
        <v>141</v>
      </c>
      <c r="E33" t="s">
        <v>754</v>
      </c>
      <c r="F33" t="s">
        <v>755</v>
      </c>
      <c r="G33">
        <v>9494350750</v>
      </c>
      <c r="H33" t="s">
        <v>103</v>
      </c>
      <c r="I33" t="s">
        <v>756</v>
      </c>
      <c r="J33" t="s">
        <v>145</v>
      </c>
      <c r="K33" t="s">
        <v>757</v>
      </c>
      <c r="L33" t="s">
        <v>758</v>
      </c>
      <c r="M33" t="s">
        <v>759</v>
      </c>
      <c r="N33" t="s">
        <v>109</v>
      </c>
      <c r="AI33" t="s">
        <v>760</v>
      </c>
      <c r="AJ33" t="s">
        <v>761</v>
      </c>
      <c r="AK33" t="s">
        <v>762</v>
      </c>
      <c r="AL33">
        <v>77.5</v>
      </c>
      <c r="AN33">
        <v>2007</v>
      </c>
      <c r="AO33" t="s">
        <v>113</v>
      </c>
      <c r="AP33" t="s">
        <v>763</v>
      </c>
      <c r="AQ33" t="s">
        <v>764</v>
      </c>
      <c r="AR33" t="s">
        <v>765</v>
      </c>
      <c r="AS33">
        <v>81.2</v>
      </c>
      <c r="AU33">
        <v>2009</v>
      </c>
      <c r="AV33" t="s">
        <v>109</v>
      </c>
      <c r="BC33" t="s">
        <v>113</v>
      </c>
      <c r="BD33" t="s">
        <v>766</v>
      </c>
      <c r="BE33" t="s">
        <v>767</v>
      </c>
      <c r="BF33" t="s">
        <v>768</v>
      </c>
      <c r="BG33">
        <v>68.17</v>
      </c>
      <c r="BI33">
        <v>2013</v>
      </c>
      <c r="BJ33">
        <v>2</v>
      </c>
      <c r="BL33">
        <v>9</v>
      </c>
      <c r="BN33" t="s">
        <v>113</v>
      </c>
      <c r="BO33" t="s">
        <v>766</v>
      </c>
      <c r="BP33" t="s">
        <v>769</v>
      </c>
      <c r="BQ33" t="s">
        <v>770</v>
      </c>
      <c r="BR33">
        <v>76.13</v>
      </c>
      <c r="BT33">
        <v>2018</v>
      </c>
      <c r="BU33">
        <v>14</v>
      </c>
      <c r="BW33">
        <v>47</v>
      </c>
      <c r="BY33" t="s">
        <v>109</v>
      </c>
      <c r="CF33" t="s">
        <v>113</v>
      </c>
      <c r="CG33" t="s">
        <v>141</v>
      </c>
      <c r="CH33" t="s">
        <v>771</v>
      </c>
      <c r="CI33" t="s">
        <v>132</v>
      </c>
      <c r="CJ33">
        <v>2025</v>
      </c>
      <c r="CL33" t="s">
        <v>109</v>
      </c>
      <c r="CN33" t="s">
        <v>109</v>
      </c>
      <c r="CP33" t="s">
        <v>772</v>
      </c>
      <c r="CQ33" t="s">
        <v>773</v>
      </c>
      <c r="CR33" t="s">
        <v>137</v>
      </c>
      <c r="CS33" t="str">
        <f>HYPERLINK("https://nconnect.nicmar.ac.in/pdf/73_resume_1771438974.pdf/Y2FyZWVy","View Resume")</f>
        <v>0</v>
      </c>
    </row>
    <row r="34" spans="1:97">
      <c r="A34" t="s">
        <v>774</v>
      </c>
      <c r="B34" t="s">
        <v>98</v>
      </c>
      <c r="C34" t="s">
        <v>705</v>
      </c>
      <c r="D34" t="s">
        <v>775</v>
      </c>
      <c r="E34" t="s">
        <v>776</v>
      </c>
      <c r="F34" t="s">
        <v>777</v>
      </c>
      <c r="G34">
        <v>9667737005</v>
      </c>
      <c r="H34" t="s">
        <v>103</v>
      </c>
      <c r="I34" t="s">
        <v>778</v>
      </c>
      <c r="J34" t="s">
        <v>105</v>
      </c>
      <c r="K34" t="s">
        <v>779</v>
      </c>
      <c r="L34" t="s">
        <v>780</v>
      </c>
      <c r="M34" t="s">
        <v>781</v>
      </c>
      <c r="N34" t="s">
        <v>109</v>
      </c>
      <c r="AI34" t="s">
        <v>782</v>
      </c>
      <c r="AJ34" t="s">
        <v>783</v>
      </c>
      <c r="AK34" t="s">
        <v>784</v>
      </c>
      <c r="AL34">
        <v>69</v>
      </c>
      <c r="AM34">
        <v>6.9</v>
      </c>
      <c r="AN34">
        <v>1999</v>
      </c>
      <c r="AO34" t="s">
        <v>113</v>
      </c>
      <c r="AP34" t="s">
        <v>785</v>
      </c>
      <c r="AQ34" t="s">
        <v>786</v>
      </c>
      <c r="AR34" t="s">
        <v>787</v>
      </c>
      <c r="AS34">
        <v>73.8</v>
      </c>
      <c r="AT34">
        <v>7.38</v>
      </c>
      <c r="AU34">
        <v>2001</v>
      </c>
      <c r="AV34" t="s">
        <v>109</v>
      </c>
      <c r="BC34" t="s">
        <v>113</v>
      </c>
      <c r="BD34" t="s">
        <v>788</v>
      </c>
      <c r="BE34" t="s">
        <v>789</v>
      </c>
      <c r="BF34" t="s">
        <v>790</v>
      </c>
      <c r="BG34">
        <v>56.7</v>
      </c>
      <c r="BH34">
        <v>5.7</v>
      </c>
      <c r="BI34">
        <v>2006</v>
      </c>
      <c r="BJ34">
        <v>19</v>
      </c>
      <c r="BK34" t="s">
        <v>791</v>
      </c>
      <c r="BL34">
        <v>11</v>
      </c>
      <c r="BM34" t="s">
        <v>792</v>
      </c>
      <c r="BN34" t="s">
        <v>113</v>
      </c>
      <c r="BO34" t="s">
        <v>793</v>
      </c>
      <c r="BP34" t="s">
        <v>794</v>
      </c>
      <c r="BQ34" t="s">
        <v>795</v>
      </c>
      <c r="BR34">
        <v>67</v>
      </c>
      <c r="BS34">
        <v>6.7</v>
      </c>
      <c r="BT34">
        <v>2021</v>
      </c>
      <c r="BU34">
        <v>31</v>
      </c>
      <c r="BV34" t="s">
        <v>795</v>
      </c>
      <c r="BW34">
        <v>33</v>
      </c>
      <c r="BY34" t="s">
        <v>113</v>
      </c>
      <c r="BZ34" t="s">
        <v>796</v>
      </c>
      <c r="CA34" t="s">
        <v>797</v>
      </c>
      <c r="CB34" t="s">
        <v>798</v>
      </c>
      <c r="CC34">
        <v>85</v>
      </c>
      <c r="CD34">
        <v>8.5</v>
      </c>
      <c r="CE34">
        <v>2027</v>
      </c>
      <c r="CF34" t="s">
        <v>113</v>
      </c>
      <c r="CG34" t="s">
        <v>799</v>
      </c>
      <c r="CH34" t="s">
        <v>796</v>
      </c>
      <c r="CI34" t="s">
        <v>241</v>
      </c>
      <c r="CK34" t="s">
        <v>113</v>
      </c>
      <c r="CL34" t="s">
        <v>113</v>
      </c>
      <c r="CM34" t="s">
        <v>800</v>
      </c>
      <c r="CN34" t="s">
        <v>113</v>
      </c>
      <c r="CO34" t="s">
        <v>801</v>
      </c>
      <c r="CP34" t="s">
        <v>802</v>
      </c>
      <c r="CQ34" t="s">
        <v>803</v>
      </c>
      <c r="CR34" t="s">
        <v>137</v>
      </c>
      <c r="CS34" t="str">
        <f>HYPERLINK("https://nconnect.nicmar.ac.in/pdf/76_resume_1771439489.pdf/Y2FyZWVy","View Resume")</f>
        <v>0</v>
      </c>
    </row>
    <row r="35" spans="1:97">
      <c r="A35" t="s">
        <v>804</v>
      </c>
      <c r="B35" t="s">
        <v>139</v>
      </c>
      <c r="C35" t="s">
        <v>166</v>
      </c>
      <c r="D35" t="s">
        <v>805</v>
      </c>
      <c r="E35" t="s">
        <v>806</v>
      </c>
      <c r="F35" t="s">
        <v>807</v>
      </c>
      <c r="G35">
        <v>9219782517</v>
      </c>
      <c r="H35" t="s">
        <v>103</v>
      </c>
      <c r="I35" t="s">
        <v>808</v>
      </c>
      <c r="J35" t="s">
        <v>145</v>
      </c>
      <c r="K35" t="s">
        <v>146</v>
      </c>
      <c r="L35" t="s">
        <v>809</v>
      </c>
      <c r="M35" t="s">
        <v>810</v>
      </c>
      <c r="N35" t="s">
        <v>109</v>
      </c>
      <c r="AI35" t="s">
        <v>811</v>
      </c>
      <c r="AJ35" t="s">
        <v>812</v>
      </c>
      <c r="AK35" t="s">
        <v>813</v>
      </c>
      <c r="AL35">
        <v>77.9</v>
      </c>
      <c r="AM35">
        <v>8.2</v>
      </c>
      <c r="AN35">
        <v>2013</v>
      </c>
      <c r="AO35" t="s">
        <v>113</v>
      </c>
      <c r="AP35" t="s">
        <v>814</v>
      </c>
      <c r="AQ35" t="s">
        <v>815</v>
      </c>
      <c r="AR35" t="s">
        <v>816</v>
      </c>
      <c r="AS35">
        <v>76.2</v>
      </c>
      <c r="AU35">
        <v>2015</v>
      </c>
      <c r="AV35" t="s">
        <v>109</v>
      </c>
      <c r="BC35" t="s">
        <v>113</v>
      </c>
      <c r="BD35" t="s">
        <v>817</v>
      </c>
      <c r="BE35" t="s">
        <v>818</v>
      </c>
      <c r="BF35" t="s">
        <v>819</v>
      </c>
      <c r="BG35">
        <v>80.31</v>
      </c>
      <c r="BH35">
        <v>8.03</v>
      </c>
      <c r="BI35">
        <v>2020</v>
      </c>
      <c r="BJ35">
        <v>19</v>
      </c>
      <c r="BK35" t="s">
        <v>820</v>
      </c>
      <c r="BL35">
        <v>53</v>
      </c>
      <c r="BM35" t="s">
        <v>819</v>
      </c>
      <c r="BN35" t="s">
        <v>113</v>
      </c>
      <c r="BO35" t="s">
        <v>821</v>
      </c>
      <c r="BP35" t="s">
        <v>822</v>
      </c>
      <c r="BQ35" t="s">
        <v>823</v>
      </c>
      <c r="BR35">
        <v>84.36</v>
      </c>
      <c r="BS35">
        <v>8.88</v>
      </c>
      <c r="BT35">
        <v>2022</v>
      </c>
      <c r="BU35">
        <v>31</v>
      </c>
      <c r="BV35" t="s">
        <v>824</v>
      </c>
      <c r="BW35">
        <v>53</v>
      </c>
      <c r="BX35" t="s">
        <v>823</v>
      </c>
      <c r="BY35" t="s">
        <v>109</v>
      </c>
      <c r="CF35" t="s">
        <v>113</v>
      </c>
      <c r="CG35" t="s">
        <v>825</v>
      </c>
      <c r="CH35" t="s">
        <v>821</v>
      </c>
      <c r="CI35" t="s">
        <v>241</v>
      </c>
      <c r="CK35" t="s">
        <v>109</v>
      </c>
      <c r="CL35" t="s">
        <v>113</v>
      </c>
      <c r="CM35" t="s">
        <v>826</v>
      </c>
      <c r="CN35" t="s">
        <v>113</v>
      </c>
      <c r="CO35" t="s">
        <v>827</v>
      </c>
      <c r="CP35" t="s">
        <v>437</v>
      </c>
      <c r="CQ35" t="s">
        <v>828</v>
      </c>
      <c r="CR35" t="s">
        <v>137</v>
      </c>
      <c r="CS35" t="str">
        <f>HYPERLINK("https://nconnect.nicmar.ac.in/pdf/81_resume_1771441842.pdf/Y2FyZWVy","View Resume")</f>
        <v>0</v>
      </c>
    </row>
    <row r="36" spans="1:97">
      <c r="A36" t="s">
        <v>193</v>
      </c>
      <c r="B36" t="s">
        <v>139</v>
      </c>
      <c r="C36" t="s">
        <v>166</v>
      </c>
      <c r="D36" t="s">
        <v>194</v>
      </c>
      <c r="E36" t="s">
        <v>829</v>
      </c>
      <c r="F36" t="s">
        <v>830</v>
      </c>
      <c r="G36">
        <v>8800946011</v>
      </c>
      <c r="H36" t="s">
        <v>103</v>
      </c>
      <c r="I36" t="s">
        <v>831</v>
      </c>
      <c r="J36" t="s">
        <v>145</v>
      </c>
      <c r="K36" t="s">
        <v>507</v>
      </c>
      <c r="L36" t="s">
        <v>832</v>
      </c>
      <c r="M36" t="s">
        <v>833</v>
      </c>
      <c r="N36" t="s">
        <v>109</v>
      </c>
      <c r="AI36" t="s">
        <v>834</v>
      </c>
      <c r="AJ36" t="s">
        <v>835</v>
      </c>
      <c r="AK36" t="s">
        <v>836</v>
      </c>
      <c r="AL36">
        <v>75.17</v>
      </c>
      <c r="AN36">
        <v>2008</v>
      </c>
      <c r="AO36" t="s">
        <v>113</v>
      </c>
      <c r="AP36" t="s">
        <v>837</v>
      </c>
      <c r="AQ36" t="s">
        <v>838</v>
      </c>
      <c r="AR36" t="s">
        <v>839</v>
      </c>
      <c r="AS36">
        <v>67.75</v>
      </c>
      <c r="AU36">
        <v>2010</v>
      </c>
      <c r="AV36" t="s">
        <v>109</v>
      </c>
      <c r="BC36" t="s">
        <v>113</v>
      </c>
      <c r="BD36" t="s">
        <v>817</v>
      </c>
      <c r="BE36" t="s">
        <v>840</v>
      </c>
      <c r="BF36" t="s">
        <v>841</v>
      </c>
      <c r="BG36">
        <v>56.36</v>
      </c>
      <c r="BI36">
        <v>2013</v>
      </c>
      <c r="BJ36">
        <v>19</v>
      </c>
      <c r="BK36" t="s">
        <v>517</v>
      </c>
      <c r="BL36">
        <v>27</v>
      </c>
      <c r="BN36" t="s">
        <v>113</v>
      </c>
      <c r="BO36" t="s">
        <v>817</v>
      </c>
      <c r="BP36" t="s">
        <v>842</v>
      </c>
      <c r="BQ36" t="s">
        <v>843</v>
      </c>
      <c r="BR36">
        <v>62.77</v>
      </c>
      <c r="BT36">
        <v>2016</v>
      </c>
      <c r="BU36">
        <v>31</v>
      </c>
      <c r="BV36" t="s">
        <v>340</v>
      </c>
      <c r="BW36">
        <v>33</v>
      </c>
      <c r="BY36" t="s">
        <v>109</v>
      </c>
      <c r="CF36" t="s">
        <v>113</v>
      </c>
      <c r="CG36" t="s">
        <v>748</v>
      </c>
      <c r="CH36" t="s">
        <v>844</v>
      </c>
      <c r="CI36" t="s">
        <v>241</v>
      </c>
      <c r="CK36" t="s">
        <v>113</v>
      </c>
      <c r="CL36" t="s">
        <v>109</v>
      </c>
      <c r="CN36" t="s">
        <v>113</v>
      </c>
      <c r="CO36" t="s">
        <v>845</v>
      </c>
      <c r="CP36" t="s">
        <v>846</v>
      </c>
      <c r="CQ36" t="s">
        <v>847</v>
      </c>
      <c r="CR36" t="s">
        <v>137</v>
      </c>
      <c r="CS36" t="str">
        <f>HYPERLINK("https://nconnect.nicmar.ac.in/pdf/82_resume_1771442100.pdf/Y2FyZWVy","View Resume")</f>
        <v>0</v>
      </c>
    </row>
    <row r="37" spans="1:97">
      <c r="A37" t="s">
        <v>848</v>
      </c>
      <c r="B37" t="s">
        <v>139</v>
      </c>
      <c r="C37" t="s">
        <v>166</v>
      </c>
      <c r="D37" t="s">
        <v>849</v>
      </c>
      <c r="E37" t="s">
        <v>850</v>
      </c>
      <c r="F37" t="s">
        <v>851</v>
      </c>
      <c r="G37">
        <v>7758003865</v>
      </c>
      <c r="H37" t="s">
        <v>170</v>
      </c>
      <c r="I37" t="s">
        <v>852</v>
      </c>
      <c r="J37" t="s">
        <v>105</v>
      </c>
      <c r="K37" t="s">
        <v>853</v>
      </c>
      <c r="L37" t="s">
        <v>854</v>
      </c>
      <c r="M37" t="s">
        <v>855</v>
      </c>
      <c r="N37" t="s">
        <v>109</v>
      </c>
      <c r="AI37" t="s">
        <v>856</v>
      </c>
      <c r="AJ37" t="s">
        <v>857</v>
      </c>
      <c r="AK37" t="s">
        <v>858</v>
      </c>
      <c r="AL37">
        <v>69.14</v>
      </c>
      <c r="AN37">
        <v>1996</v>
      </c>
      <c r="AO37" t="s">
        <v>113</v>
      </c>
      <c r="AP37" t="s">
        <v>859</v>
      </c>
      <c r="AQ37" t="s">
        <v>860</v>
      </c>
      <c r="AR37" t="s">
        <v>861</v>
      </c>
      <c r="AS37">
        <v>61.5</v>
      </c>
      <c r="AU37">
        <v>1996</v>
      </c>
      <c r="AV37" t="s">
        <v>109</v>
      </c>
      <c r="BC37" t="s">
        <v>113</v>
      </c>
      <c r="BD37" t="s">
        <v>862</v>
      </c>
      <c r="BE37" t="s">
        <v>859</v>
      </c>
      <c r="BF37" t="s">
        <v>863</v>
      </c>
      <c r="BG37">
        <v>67.36</v>
      </c>
      <c r="BI37">
        <v>1999</v>
      </c>
      <c r="BJ37">
        <v>19</v>
      </c>
      <c r="BK37" t="s">
        <v>864</v>
      </c>
      <c r="BL37">
        <v>53</v>
      </c>
      <c r="BM37" t="s">
        <v>865</v>
      </c>
      <c r="BN37" t="s">
        <v>113</v>
      </c>
      <c r="BO37" t="s">
        <v>866</v>
      </c>
      <c r="BP37" t="s">
        <v>867</v>
      </c>
      <c r="BQ37" t="s">
        <v>868</v>
      </c>
      <c r="BR37">
        <v>80.75</v>
      </c>
      <c r="BT37">
        <v>2010</v>
      </c>
      <c r="BU37">
        <v>31</v>
      </c>
      <c r="BV37" t="s">
        <v>869</v>
      </c>
      <c r="BW37">
        <v>53</v>
      </c>
      <c r="BX37" t="s">
        <v>870</v>
      </c>
      <c r="BY37" t="s">
        <v>113</v>
      </c>
      <c r="BZ37" t="s">
        <v>871</v>
      </c>
      <c r="CA37" t="s">
        <v>871</v>
      </c>
      <c r="CB37" t="s">
        <v>872</v>
      </c>
      <c r="CC37">
        <v>60</v>
      </c>
      <c r="CE37">
        <v>2012</v>
      </c>
      <c r="CF37" t="s">
        <v>113</v>
      </c>
      <c r="CG37" t="s">
        <v>873</v>
      </c>
      <c r="CH37" t="s">
        <v>874</v>
      </c>
      <c r="CI37" t="s">
        <v>241</v>
      </c>
      <c r="CK37" t="s">
        <v>109</v>
      </c>
      <c r="CL37" t="s">
        <v>113</v>
      </c>
      <c r="CM37" t="s">
        <v>875</v>
      </c>
      <c r="CN37" t="s">
        <v>113</v>
      </c>
      <c r="CO37" t="s">
        <v>876</v>
      </c>
      <c r="CP37" t="s">
        <v>858</v>
      </c>
      <c r="CQ37" t="s">
        <v>877</v>
      </c>
      <c r="CR37" t="str">
        <f>HYPERLINK("https://nconnect.nicmar.ac.in/public/storage/profile/699bfd976ddca.png","Download")</f>
        <v>0</v>
      </c>
      <c r="CS37" t="str">
        <f>HYPERLINK("https://nconnect.nicmar.ac.in/pdf/71_resume_1771831038.pdf/Y2FyZWVy","View Resume")</f>
        <v>0</v>
      </c>
    </row>
    <row r="38" spans="1:97">
      <c r="A38" t="s">
        <v>523</v>
      </c>
      <c r="B38" t="s">
        <v>139</v>
      </c>
      <c r="C38" t="s">
        <v>166</v>
      </c>
      <c r="D38" t="s">
        <v>524</v>
      </c>
      <c r="E38" t="s">
        <v>878</v>
      </c>
      <c r="F38" t="s">
        <v>879</v>
      </c>
      <c r="G38">
        <v>9860919443</v>
      </c>
      <c r="H38" t="s">
        <v>170</v>
      </c>
      <c r="I38" t="s">
        <v>880</v>
      </c>
      <c r="J38" t="s">
        <v>105</v>
      </c>
      <c r="K38" t="s">
        <v>881</v>
      </c>
      <c r="L38" t="s">
        <v>882</v>
      </c>
      <c r="M38" t="s">
        <v>883</v>
      </c>
      <c r="N38" t="s">
        <v>109</v>
      </c>
      <c r="AI38" t="s">
        <v>884</v>
      </c>
      <c r="AJ38" t="s">
        <v>885</v>
      </c>
      <c r="AK38" t="s">
        <v>886</v>
      </c>
      <c r="AL38">
        <v>65</v>
      </c>
      <c r="AN38">
        <v>1999</v>
      </c>
      <c r="AO38" t="s">
        <v>113</v>
      </c>
      <c r="AP38" t="s">
        <v>887</v>
      </c>
      <c r="AQ38" t="s">
        <v>885</v>
      </c>
      <c r="AR38" t="s">
        <v>888</v>
      </c>
      <c r="AS38">
        <v>66</v>
      </c>
      <c r="AU38">
        <v>2001</v>
      </c>
      <c r="AV38" t="s">
        <v>109</v>
      </c>
      <c r="BC38" t="s">
        <v>113</v>
      </c>
      <c r="BD38" t="s">
        <v>889</v>
      </c>
      <c r="BE38" t="s">
        <v>890</v>
      </c>
      <c r="BF38" t="s">
        <v>891</v>
      </c>
      <c r="BG38">
        <v>66.5</v>
      </c>
      <c r="BI38">
        <v>2007</v>
      </c>
      <c r="BJ38">
        <v>19</v>
      </c>
      <c r="BK38" t="s">
        <v>892</v>
      </c>
      <c r="BL38">
        <v>11</v>
      </c>
      <c r="BN38" t="s">
        <v>113</v>
      </c>
      <c r="BO38" t="s">
        <v>893</v>
      </c>
      <c r="BP38" t="s">
        <v>894</v>
      </c>
      <c r="BQ38" t="s">
        <v>895</v>
      </c>
      <c r="BR38">
        <v>77.9</v>
      </c>
      <c r="BT38">
        <v>2014</v>
      </c>
      <c r="BU38">
        <v>31</v>
      </c>
      <c r="BV38" t="s">
        <v>896</v>
      </c>
      <c r="BW38">
        <v>11</v>
      </c>
      <c r="BY38" t="s">
        <v>109</v>
      </c>
      <c r="CF38" t="s">
        <v>113</v>
      </c>
      <c r="CG38" t="s">
        <v>897</v>
      </c>
      <c r="CH38" t="s">
        <v>898</v>
      </c>
      <c r="CI38" t="s">
        <v>241</v>
      </c>
      <c r="CK38" t="s">
        <v>109</v>
      </c>
      <c r="CL38" t="s">
        <v>113</v>
      </c>
      <c r="CM38" t="s">
        <v>899</v>
      </c>
      <c r="CN38" t="s">
        <v>113</v>
      </c>
      <c r="CO38" t="s">
        <v>900</v>
      </c>
      <c r="CP38" t="s">
        <v>901</v>
      </c>
      <c r="CQ38" t="s">
        <v>902</v>
      </c>
      <c r="CR38" t="s">
        <v>137</v>
      </c>
      <c r="CS38" t="str">
        <f>HYPERLINK("https://nconnect.nicmar.ac.in/pdf/32_resume_1771459737.pdf/Y2FyZWVy","View Resume")</f>
        <v>0</v>
      </c>
    </row>
    <row r="39" spans="1:97">
      <c r="A39" t="s">
        <v>295</v>
      </c>
      <c r="B39" t="s">
        <v>139</v>
      </c>
      <c r="C39" t="s">
        <v>296</v>
      </c>
      <c r="D39" t="s">
        <v>297</v>
      </c>
      <c r="E39" t="s">
        <v>903</v>
      </c>
      <c r="F39" t="s">
        <v>904</v>
      </c>
      <c r="G39">
        <v>9797397402</v>
      </c>
      <c r="H39" t="s">
        <v>170</v>
      </c>
      <c r="I39" t="s">
        <v>905</v>
      </c>
      <c r="J39" t="s">
        <v>906</v>
      </c>
      <c r="K39" t="s">
        <v>907</v>
      </c>
      <c r="L39" t="s">
        <v>908</v>
      </c>
      <c r="M39" t="s">
        <v>909</v>
      </c>
      <c r="N39" t="s">
        <v>109</v>
      </c>
      <c r="AI39" t="s">
        <v>910</v>
      </c>
      <c r="AJ39" t="s">
        <v>911</v>
      </c>
      <c r="AK39" t="s">
        <v>912</v>
      </c>
      <c r="AL39">
        <v>0.0</v>
      </c>
      <c r="AM39">
        <v>9.8</v>
      </c>
      <c r="AN39">
        <v>2011</v>
      </c>
      <c r="AO39" t="s">
        <v>113</v>
      </c>
      <c r="AP39" t="s">
        <v>913</v>
      </c>
      <c r="AQ39" t="s">
        <v>914</v>
      </c>
      <c r="AR39" t="s">
        <v>915</v>
      </c>
      <c r="AS39">
        <v>87</v>
      </c>
      <c r="AT39">
        <v>0.0</v>
      </c>
      <c r="AU39">
        <v>2013</v>
      </c>
      <c r="AV39" t="s">
        <v>109</v>
      </c>
      <c r="BC39" t="s">
        <v>113</v>
      </c>
      <c r="BD39" t="s">
        <v>916</v>
      </c>
      <c r="BE39" t="s">
        <v>917</v>
      </c>
      <c r="BF39" t="s">
        <v>918</v>
      </c>
      <c r="BG39">
        <v>0.0</v>
      </c>
      <c r="BH39">
        <v>9.8</v>
      </c>
      <c r="BI39">
        <v>2017</v>
      </c>
      <c r="BJ39">
        <v>1</v>
      </c>
      <c r="BL39">
        <v>9</v>
      </c>
      <c r="BN39" t="s">
        <v>113</v>
      </c>
      <c r="BO39" t="s">
        <v>919</v>
      </c>
      <c r="BP39" t="s">
        <v>919</v>
      </c>
      <c r="BQ39" t="s">
        <v>920</v>
      </c>
      <c r="BR39">
        <v>0.0</v>
      </c>
      <c r="BS39">
        <v>3.8</v>
      </c>
      <c r="BT39">
        <v>2019</v>
      </c>
      <c r="BU39">
        <v>14</v>
      </c>
      <c r="BW39">
        <v>15</v>
      </c>
      <c r="BY39" t="s">
        <v>113</v>
      </c>
      <c r="BZ39" t="s">
        <v>921</v>
      </c>
      <c r="CA39" t="s">
        <v>921</v>
      </c>
      <c r="CB39" t="s">
        <v>922</v>
      </c>
      <c r="CC39">
        <v>0.0</v>
      </c>
      <c r="CD39">
        <v>4.0</v>
      </c>
      <c r="CE39">
        <v>2020</v>
      </c>
      <c r="CF39" t="s">
        <v>113</v>
      </c>
      <c r="CG39" t="s">
        <v>609</v>
      </c>
      <c r="CH39" t="s">
        <v>923</v>
      </c>
      <c r="CI39" t="s">
        <v>132</v>
      </c>
      <c r="CJ39">
        <v>2025</v>
      </c>
      <c r="CL39" t="s">
        <v>113</v>
      </c>
      <c r="CM39" t="s">
        <v>924</v>
      </c>
      <c r="CN39" t="s">
        <v>113</v>
      </c>
      <c r="CO39" t="s">
        <v>925</v>
      </c>
      <c r="CP39" t="s">
        <v>926</v>
      </c>
      <c r="CQ39" t="s">
        <v>927</v>
      </c>
      <c r="CR39" t="s">
        <v>137</v>
      </c>
      <c r="CS39" t="str">
        <f>HYPERLINK("https://nconnect.nicmar.ac.in/pdf/75_resume_1771462971.pdf/Y2FyZWVy","View Resume")</f>
        <v>0</v>
      </c>
    </row>
    <row r="40" spans="1:97">
      <c r="A40" t="s">
        <v>928</v>
      </c>
      <c r="B40" t="s">
        <v>319</v>
      </c>
      <c r="C40" t="s">
        <v>140</v>
      </c>
      <c r="D40" t="s">
        <v>929</v>
      </c>
      <c r="E40" t="s">
        <v>903</v>
      </c>
      <c r="F40" t="s">
        <v>904</v>
      </c>
      <c r="G40">
        <v>9797397402</v>
      </c>
      <c r="H40" t="s">
        <v>170</v>
      </c>
      <c r="I40" t="s">
        <v>905</v>
      </c>
      <c r="J40" t="s">
        <v>906</v>
      </c>
      <c r="K40" t="s">
        <v>907</v>
      </c>
      <c r="L40" t="s">
        <v>908</v>
      </c>
      <c r="M40" t="s">
        <v>909</v>
      </c>
      <c r="N40" t="s">
        <v>109</v>
      </c>
      <c r="AI40" t="s">
        <v>910</v>
      </c>
      <c r="AJ40" t="s">
        <v>911</v>
      </c>
      <c r="AK40" t="s">
        <v>912</v>
      </c>
      <c r="AL40">
        <v>0.0</v>
      </c>
      <c r="AM40">
        <v>9.8</v>
      </c>
      <c r="AN40">
        <v>2011</v>
      </c>
      <c r="AO40" t="s">
        <v>113</v>
      </c>
      <c r="AP40" t="s">
        <v>913</v>
      </c>
      <c r="AQ40" t="s">
        <v>914</v>
      </c>
      <c r="AR40" t="s">
        <v>915</v>
      </c>
      <c r="AS40">
        <v>87</v>
      </c>
      <c r="AT40">
        <v>0.0</v>
      </c>
      <c r="AU40">
        <v>2013</v>
      </c>
      <c r="AV40" t="s">
        <v>109</v>
      </c>
      <c r="BC40" t="s">
        <v>113</v>
      </c>
      <c r="BD40" t="s">
        <v>916</v>
      </c>
      <c r="BE40" t="s">
        <v>917</v>
      </c>
      <c r="BF40" t="s">
        <v>918</v>
      </c>
      <c r="BG40">
        <v>0.0</v>
      </c>
      <c r="BH40">
        <v>9.8</v>
      </c>
      <c r="BI40">
        <v>2017</v>
      </c>
      <c r="BJ40">
        <v>1</v>
      </c>
      <c r="BL40">
        <v>9</v>
      </c>
      <c r="BN40" t="s">
        <v>113</v>
      </c>
      <c r="BO40" t="s">
        <v>919</v>
      </c>
      <c r="BP40" t="s">
        <v>919</v>
      </c>
      <c r="BQ40" t="s">
        <v>920</v>
      </c>
      <c r="BR40">
        <v>0.0</v>
      </c>
      <c r="BS40">
        <v>3.8</v>
      </c>
      <c r="BT40">
        <v>2019</v>
      </c>
      <c r="BU40">
        <v>14</v>
      </c>
      <c r="BW40">
        <v>15</v>
      </c>
      <c r="BY40" t="s">
        <v>113</v>
      </c>
      <c r="BZ40" t="s">
        <v>921</v>
      </c>
      <c r="CA40" t="s">
        <v>921</v>
      </c>
      <c r="CB40" t="s">
        <v>922</v>
      </c>
      <c r="CC40">
        <v>0.0</v>
      </c>
      <c r="CD40">
        <v>4.0</v>
      </c>
      <c r="CE40">
        <v>2020</v>
      </c>
      <c r="CF40" t="s">
        <v>113</v>
      </c>
      <c r="CG40" t="s">
        <v>609</v>
      </c>
      <c r="CH40" t="s">
        <v>923</v>
      </c>
      <c r="CI40" t="s">
        <v>132</v>
      </c>
      <c r="CJ40">
        <v>2025</v>
      </c>
      <c r="CL40" t="s">
        <v>113</v>
      </c>
      <c r="CM40" t="s">
        <v>924</v>
      </c>
      <c r="CN40" t="s">
        <v>113</v>
      </c>
      <c r="CO40" t="s">
        <v>925</v>
      </c>
      <c r="CP40" t="s">
        <v>926</v>
      </c>
      <c r="CQ40" t="s">
        <v>930</v>
      </c>
      <c r="CR40" t="s">
        <v>137</v>
      </c>
      <c r="CS40" t="str">
        <f>HYPERLINK("https://nconnect.nicmar.ac.in/pdf/75_resume_1771462971.pdf/Y2FyZWVy","View Resume")</f>
        <v>0</v>
      </c>
    </row>
    <row r="41" spans="1:97">
      <c r="A41" t="s">
        <v>372</v>
      </c>
      <c r="B41" t="s">
        <v>139</v>
      </c>
      <c r="C41" t="s">
        <v>296</v>
      </c>
      <c r="D41" t="s">
        <v>373</v>
      </c>
      <c r="E41" t="s">
        <v>903</v>
      </c>
      <c r="F41" t="s">
        <v>904</v>
      </c>
      <c r="G41">
        <v>9797397402</v>
      </c>
      <c r="H41" t="s">
        <v>170</v>
      </c>
      <c r="I41" t="s">
        <v>905</v>
      </c>
      <c r="J41" t="s">
        <v>906</v>
      </c>
      <c r="K41" t="s">
        <v>907</v>
      </c>
      <c r="L41" t="s">
        <v>908</v>
      </c>
      <c r="M41" t="s">
        <v>909</v>
      </c>
      <c r="N41" t="s">
        <v>109</v>
      </c>
      <c r="AI41" t="s">
        <v>910</v>
      </c>
      <c r="AJ41" t="s">
        <v>911</v>
      </c>
      <c r="AK41" t="s">
        <v>912</v>
      </c>
      <c r="AL41">
        <v>0.0</v>
      </c>
      <c r="AM41">
        <v>9.8</v>
      </c>
      <c r="AN41">
        <v>2011</v>
      </c>
      <c r="AO41" t="s">
        <v>113</v>
      </c>
      <c r="AP41" t="s">
        <v>913</v>
      </c>
      <c r="AQ41" t="s">
        <v>914</v>
      </c>
      <c r="AR41" t="s">
        <v>915</v>
      </c>
      <c r="AS41">
        <v>87</v>
      </c>
      <c r="AT41">
        <v>0.0</v>
      </c>
      <c r="AU41">
        <v>2013</v>
      </c>
      <c r="AV41" t="s">
        <v>109</v>
      </c>
      <c r="BC41" t="s">
        <v>113</v>
      </c>
      <c r="BD41" t="s">
        <v>916</v>
      </c>
      <c r="BE41" t="s">
        <v>917</v>
      </c>
      <c r="BF41" t="s">
        <v>918</v>
      </c>
      <c r="BG41">
        <v>0.0</v>
      </c>
      <c r="BH41">
        <v>9.8</v>
      </c>
      <c r="BI41">
        <v>2017</v>
      </c>
      <c r="BJ41">
        <v>1</v>
      </c>
      <c r="BL41">
        <v>9</v>
      </c>
      <c r="BN41" t="s">
        <v>113</v>
      </c>
      <c r="BO41" t="s">
        <v>919</v>
      </c>
      <c r="BP41" t="s">
        <v>919</v>
      </c>
      <c r="BQ41" t="s">
        <v>920</v>
      </c>
      <c r="BR41">
        <v>0.0</v>
      </c>
      <c r="BS41">
        <v>3.8</v>
      </c>
      <c r="BT41">
        <v>2019</v>
      </c>
      <c r="BU41">
        <v>14</v>
      </c>
      <c r="BW41">
        <v>15</v>
      </c>
      <c r="BY41" t="s">
        <v>113</v>
      </c>
      <c r="BZ41" t="s">
        <v>921</v>
      </c>
      <c r="CA41" t="s">
        <v>921</v>
      </c>
      <c r="CB41" t="s">
        <v>922</v>
      </c>
      <c r="CC41">
        <v>0.0</v>
      </c>
      <c r="CD41">
        <v>4.0</v>
      </c>
      <c r="CE41">
        <v>2020</v>
      </c>
      <c r="CF41" t="s">
        <v>113</v>
      </c>
      <c r="CG41" t="s">
        <v>609</v>
      </c>
      <c r="CH41" t="s">
        <v>923</v>
      </c>
      <c r="CI41" t="s">
        <v>132</v>
      </c>
      <c r="CJ41">
        <v>2025</v>
      </c>
      <c r="CL41" t="s">
        <v>113</v>
      </c>
      <c r="CM41" t="s">
        <v>924</v>
      </c>
      <c r="CN41" t="s">
        <v>113</v>
      </c>
      <c r="CO41" t="s">
        <v>925</v>
      </c>
      <c r="CP41" t="s">
        <v>926</v>
      </c>
      <c r="CQ41" t="s">
        <v>931</v>
      </c>
      <c r="CR41" t="s">
        <v>137</v>
      </c>
      <c r="CS41" t="str">
        <f>HYPERLINK("https://nconnect.nicmar.ac.in/pdf/75_resume_1771462971.pdf/Y2FyZWVy","View Resume")</f>
        <v>0</v>
      </c>
    </row>
    <row r="42" spans="1:97">
      <c r="A42" t="s">
        <v>97</v>
      </c>
      <c r="B42" t="s">
        <v>98</v>
      </c>
      <c r="C42" t="s">
        <v>99</v>
      </c>
      <c r="D42" t="s">
        <v>100</v>
      </c>
      <c r="E42" t="s">
        <v>932</v>
      </c>
      <c r="F42" t="s">
        <v>933</v>
      </c>
      <c r="G42">
        <v>7038655213</v>
      </c>
      <c r="H42" t="s">
        <v>103</v>
      </c>
      <c r="I42" t="s">
        <v>934</v>
      </c>
      <c r="J42" t="s">
        <v>105</v>
      </c>
      <c r="K42" t="s">
        <v>935</v>
      </c>
      <c r="L42" t="s">
        <v>936</v>
      </c>
      <c r="M42" t="s">
        <v>937</v>
      </c>
      <c r="N42" t="s">
        <v>109</v>
      </c>
      <c r="AI42" t="s">
        <v>938</v>
      </c>
      <c r="AJ42" t="s">
        <v>939</v>
      </c>
      <c r="AK42" t="s">
        <v>940</v>
      </c>
      <c r="AL42">
        <v>70</v>
      </c>
      <c r="AN42">
        <v>2008</v>
      </c>
      <c r="AO42" t="s">
        <v>113</v>
      </c>
      <c r="AP42" t="s">
        <v>941</v>
      </c>
      <c r="AQ42" t="s">
        <v>942</v>
      </c>
      <c r="AR42" t="s">
        <v>943</v>
      </c>
      <c r="AS42">
        <v>80.58</v>
      </c>
      <c r="AU42">
        <v>2010</v>
      </c>
      <c r="AV42" t="s">
        <v>109</v>
      </c>
      <c r="BC42" t="s">
        <v>113</v>
      </c>
      <c r="BD42" t="s">
        <v>944</v>
      </c>
      <c r="BE42" t="s">
        <v>945</v>
      </c>
      <c r="BF42" t="s">
        <v>355</v>
      </c>
      <c r="BG42">
        <v>75.1</v>
      </c>
      <c r="BI42">
        <v>2014</v>
      </c>
      <c r="BJ42">
        <v>2</v>
      </c>
      <c r="BL42">
        <v>9</v>
      </c>
      <c r="BN42" t="s">
        <v>113</v>
      </c>
      <c r="BO42" t="s">
        <v>946</v>
      </c>
      <c r="BP42" t="s">
        <v>946</v>
      </c>
      <c r="BQ42" t="s">
        <v>947</v>
      </c>
      <c r="BR42">
        <v>63</v>
      </c>
      <c r="BT42">
        <v>2020</v>
      </c>
      <c r="BU42">
        <v>24</v>
      </c>
      <c r="BW42">
        <v>50</v>
      </c>
      <c r="BY42" t="s">
        <v>109</v>
      </c>
      <c r="CF42" t="s">
        <v>109</v>
      </c>
      <c r="CL42" t="s">
        <v>109</v>
      </c>
      <c r="CN42" t="s">
        <v>109</v>
      </c>
      <c r="CP42" t="s">
        <v>948</v>
      </c>
      <c r="CQ42" t="s">
        <v>949</v>
      </c>
      <c r="CR42" t="s">
        <v>137</v>
      </c>
      <c r="CS42" t="str">
        <f>HYPERLINK("https://nconnect.nicmar.ac.in/pdf/89_resume_1771463848.pdf/Y2FyZWVy","View Resume")</f>
        <v>0</v>
      </c>
    </row>
    <row r="43" spans="1:97">
      <c r="A43" t="s">
        <v>658</v>
      </c>
      <c r="B43" t="s">
        <v>319</v>
      </c>
      <c r="C43" t="s">
        <v>140</v>
      </c>
      <c r="D43" t="s">
        <v>141</v>
      </c>
      <c r="E43" t="s">
        <v>950</v>
      </c>
      <c r="F43" t="s">
        <v>951</v>
      </c>
      <c r="G43">
        <v>9944224485</v>
      </c>
      <c r="H43" t="s">
        <v>103</v>
      </c>
      <c r="I43" t="s">
        <v>952</v>
      </c>
      <c r="J43" t="s">
        <v>105</v>
      </c>
      <c r="K43" t="s">
        <v>486</v>
      </c>
      <c r="L43" t="s">
        <v>953</v>
      </c>
      <c r="M43" t="s">
        <v>954</v>
      </c>
      <c r="N43" t="s">
        <v>113</v>
      </c>
      <c r="O43" t="s">
        <v>955</v>
      </c>
      <c r="P43" t="s">
        <v>956</v>
      </c>
      <c r="AI43" t="s">
        <v>957</v>
      </c>
      <c r="AJ43" t="s">
        <v>958</v>
      </c>
      <c r="AK43" t="s">
        <v>959</v>
      </c>
      <c r="AL43">
        <v>55</v>
      </c>
      <c r="AN43">
        <v>2000</v>
      </c>
      <c r="AO43" t="s">
        <v>109</v>
      </c>
      <c r="AV43" t="s">
        <v>113</v>
      </c>
      <c r="AW43" t="s">
        <v>960</v>
      </c>
      <c r="AX43" t="s">
        <v>961</v>
      </c>
      <c r="AY43" t="s">
        <v>962</v>
      </c>
      <c r="AZ43">
        <v>89</v>
      </c>
      <c r="BB43">
        <v>2003</v>
      </c>
      <c r="BC43" t="s">
        <v>113</v>
      </c>
      <c r="BD43" t="s">
        <v>963</v>
      </c>
      <c r="BE43" t="s">
        <v>964</v>
      </c>
      <c r="BF43" t="s">
        <v>965</v>
      </c>
      <c r="BG43">
        <v>71</v>
      </c>
      <c r="BI43">
        <v>2007</v>
      </c>
      <c r="BJ43">
        <v>2</v>
      </c>
      <c r="BL43">
        <v>9</v>
      </c>
      <c r="BN43" t="s">
        <v>113</v>
      </c>
      <c r="BO43" t="s">
        <v>966</v>
      </c>
      <c r="BP43" t="s">
        <v>967</v>
      </c>
      <c r="BQ43" t="s">
        <v>968</v>
      </c>
      <c r="BR43">
        <v>84</v>
      </c>
      <c r="BS43">
        <v>8.4</v>
      </c>
      <c r="BT43">
        <v>2009</v>
      </c>
      <c r="BU43">
        <v>14</v>
      </c>
      <c r="BW43">
        <v>47</v>
      </c>
      <c r="BY43" t="s">
        <v>109</v>
      </c>
      <c r="CF43" t="s">
        <v>113</v>
      </c>
      <c r="CG43" t="s">
        <v>141</v>
      </c>
      <c r="CH43" t="s">
        <v>969</v>
      </c>
      <c r="CI43" t="s">
        <v>132</v>
      </c>
      <c r="CJ43">
        <v>2015</v>
      </c>
      <c r="CL43" t="s">
        <v>113</v>
      </c>
      <c r="CM43" t="s">
        <v>970</v>
      </c>
      <c r="CN43" t="s">
        <v>113</v>
      </c>
      <c r="CO43" t="s">
        <v>971</v>
      </c>
      <c r="CP43" t="s">
        <v>972</v>
      </c>
      <c r="CQ43" t="s">
        <v>973</v>
      </c>
      <c r="CR43" t="s">
        <v>137</v>
      </c>
      <c r="CS43" t="str">
        <f>HYPERLINK("https://nconnect.nicmar.ac.in/pdf/88_resume_1771465920.pdf/Y2FyZWVy","View Resume")</f>
        <v>0</v>
      </c>
    </row>
    <row r="44" spans="1:97">
      <c r="A44" t="s">
        <v>165</v>
      </c>
      <c r="B44" t="s">
        <v>139</v>
      </c>
      <c r="C44" t="s">
        <v>166</v>
      </c>
      <c r="D44" t="s">
        <v>167</v>
      </c>
      <c r="E44" t="s">
        <v>974</v>
      </c>
      <c r="F44" t="s">
        <v>975</v>
      </c>
      <c r="G44">
        <v>9177096356</v>
      </c>
      <c r="H44" t="s">
        <v>103</v>
      </c>
      <c r="I44" t="s">
        <v>976</v>
      </c>
      <c r="J44" t="s">
        <v>105</v>
      </c>
      <c r="K44" t="s">
        <v>977</v>
      </c>
      <c r="L44" t="s">
        <v>978</v>
      </c>
      <c r="M44" t="s">
        <v>979</v>
      </c>
      <c r="N44" t="s">
        <v>109</v>
      </c>
      <c r="AI44" t="s">
        <v>980</v>
      </c>
      <c r="AJ44" t="s">
        <v>761</v>
      </c>
      <c r="AK44" t="s">
        <v>981</v>
      </c>
      <c r="AL44">
        <v>77</v>
      </c>
      <c r="AN44">
        <v>1998</v>
      </c>
      <c r="AO44" t="s">
        <v>113</v>
      </c>
      <c r="AP44" t="s">
        <v>982</v>
      </c>
      <c r="AQ44" t="s">
        <v>764</v>
      </c>
      <c r="AR44" t="s">
        <v>983</v>
      </c>
      <c r="AS44">
        <v>80</v>
      </c>
      <c r="AU44">
        <v>2000</v>
      </c>
      <c r="AV44" t="s">
        <v>109</v>
      </c>
      <c r="BC44" t="s">
        <v>113</v>
      </c>
      <c r="BD44" t="s">
        <v>984</v>
      </c>
      <c r="BE44" t="s">
        <v>985</v>
      </c>
      <c r="BF44" t="s">
        <v>986</v>
      </c>
      <c r="BG44">
        <v>74.16</v>
      </c>
      <c r="BI44">
        <v>2004</v>
      </c>
      <c r="BJ44">
        <v>19</v>
      </c>
      <c r="BK44" t="s">
        <v>987</v>
      </c>
      <c r="BL44">
        <v>11</v>
      </c>
      <c r="BN44" t="s">
        <v>113</v>
      </c>
      <c r="BO44" t="s">
        <v>985</v>
      </c>
      <c r="BP44" t="s">
        <v>988</v>
      </c>
      <c r="BQ44" t="s">
        <v>194</v>
      </c>
      <c r="BR44">
        <v>63.3</v>
      </c>
      <c r="BT44">
        <v>2006</v>
      </c>
      <c r="BU44">
        <v>31</v>
      </c>
      <c r="BV44" t="s">
        <v>989</v>
      </c>
      <c r="BW44">
        <v>33</v>
      </c>
      <c r="BY44" t="s">
        <v>113</v>
      </c>
      <c r="BZ44" t="s">
        <v>985</v>
      </c>
      <c r="CA44" t="s">
        <v>990</v>
      </c>
      <c r="CB44" t="s">
        <v>991</v>
      </c>
      <c r="CC44">
        <v>68.5</v>
      </c>
      <c r="CE44">
        <v>2009</v>
      </c>
      <c r="CF44" t="s">
        <v>113</v>
      </c>
      <c r="CG44" t="s">
        <v>992</v>
      </c>
      <c r="CH44" t="s">
        <v>985</v>
      </c>
      <c r="CI44" t="s">
        <v>132</v>
      </c>
      <c r="CJ44">
        <v>2013</v>
      </c>
      <c r="CL44" t="s">
        <v>109</v>
      </c>
      <c r="CN44" t="s">
        <v>113</v>
      </c>
      <c r="CO44" t="s">
        <v>993</v>
      </c>
      <c r="CP44" t="s">
        <v>994</v>
      </c>
      <c r="CQ44" t="s">
        <v>995</v>
      </c>
      <c r="CR44" t="str">
        <f>HYPERLINK("https://nconnect.nicmar.ac.in/public/storage/profile/69993803e7de4.png","Download")</f>
        <v>0</v>
      </c>
      <c r="CS44" t="str">
        <f>HYPERLINK("https://nconnect.nicmar.ac.in/pdf/9_resume_1771472117.pdf/Y2FyZWVy","View Resume")</f>
        <v>0</v>
      </c>
    </row>
    <row r="45" spans="1:97">
      <c r="A45" t="s">
        <v>193</v>
      </c>
      <c r="B45" t="s">
        <v>139</v>
      </c>
      <c r="C45" t="s">
        <v>166</v>
      </c>
      <c r="D45" t="s">
        <v>194</v>
      </c>
      <c r="E45" t="s">
        <v>974</v>
      </c>
      <c r="F45" t="s">
        <v>975</v>
      </c>
      <c r="G45">
        <v>9177096356</v>
      </c>
      <c r="H45" t="s">
        <v>103</v>
      </c>
      <c r="I45" t="s">
        <v>976</v>
      </c>
      <c r="J45" t="s">
        <v>105</v>
      </c>
      <c r="K45" t="s">
        <v>977</v>
      </c>
      <c r="L45" t="s">
        <v>978</v>
      </c>
      <c r="M45" t="s">
        <v>979</v>
      </c>
      <c r="N45" t="s">
        <v>109</v>
      </c>
      <c r="AI45" t="s">
        <v>980</v>
      </c>
      <c r="AJ45" t="s">
        <v>761</v>
      </c>
      <c r="AK45" t="s">
        <v>981</v>
      </c>
      <c r="AL45">
        <v>77</v>
      </c>
      <c r="AN45">
        <v>1998</v>
      </c>
      <c r="AO45" t="s">
        <v>113</v>
      </c>
      <c r="AP45" t="s">
        <v>982</v>
      </c>
      <c r="AQ45" t="s">
        <v>764</v>
      </c>
      <c r="AR45" t="s">
        <v>983</v>
      </c>
      <c r="AS45">
        <v>80</v>
      </c>
      <c r="AU45">
        <v>2000</v>
      </c>
      <c r="AV45" t="s">
        <v>109</v>
      </c>
      <c r="BC45" t="s">
        <v>113</v>
      </c>
      <c r="BD45" t="s">
        <v>984</v>
      </c>
      <c r="BE45" t="s">
        <v>985</v>
      </c>
      <c r="BF45" t="s">
        <v>986</v>
      </c>
      <c r="BG45">
        <v>74.16</v>
      </c>
      <c r="BI45">
        <v>2004</v>
      </c>
      <c r="BJ45">
        <v>19</v>
      </c>
      <c r="BK45" t="s">
        <v>987</v>
      </c>
      <c r="BL45">
        <v>11</v>
      </c>
      <c r="BN45" t="s">
        <v>113</v>
      </c>
      <c r="BO45" t="s">
        <v>985</v>
      </c>
      <c r="BP45" t="s">
        <v>988</v>
      </c>
      <c r="BQ45" t="s">
        <v>194</v>
      </c>
      <c r="BR45">
        <v>63.3</v>
      </c>
      <c r="BT45">
        <v>2006</v>
      </c>
      <c r="BU45">
        <v>31</v>
      </c>
      <c r="BV45" t="s">
        <v>989</v>
      </c>
      <c r="BW45">
        <v>33</v>
      </c>
      <c r="BY45" t="s">
        <v>113</v>
      </c>
      <c r="BZ45" t="s">
        <v>985</v>
      </c>
      <c r="CA45" t="s">
        <v>990</v>
      </c>
      <c r="CB45" t="s">
        <v>991</v>
      </c>
      <c r="CC45">
        <v>68.5</v>
      </c>
      <c r="CE45">
        <v>2009</v>
      </c>
      <c r="CF45" t="s">
        <v>113</v>
      </c>
      <c r="CG45" t="s">
        <v>992</v>
      </c>
      <c r="CH45" t="s">
        <v>985</v>
      </c>
      <c r="CI45" t="s">
        <v>132</v>
      </c>
      <c r="CJ45">
        <v>2013</v>
      </c>
      <c r="CL45" t="s">
        <v>109</v>
      </c>
      <c r="CN45" t="s">
        <v>113</v>
      </c>
      <c r="CO45" t="s">
        <v>993</v>
      </c>
      <c r="CP45" t="s">
        <v>994</v>
      </c>
      <c r="CQ45" t="s">
        <v>995</v>
      </c>
      <c r="CR45" t="str">
        <f>HYPERLINK("https://nconnect.nicmar.ac.in/public/storage/profile/69993803e7de4.png","Download")</f>
        <v>0</v>
      </c>
      <c r="CS45" t="str">
        <f>HYPERLINK("https://nconnect.nicmar.ac.in/pdf/9_resume_1771472117.pdf/Y2FyZWVy","View Resume")</f>
        <v>0</v>
      </c>
    </row>
    <row r="46" spans="1:97">
      <c r="A46" t="s">
        <v>318</v>
      </c>
      <c r="B46" t="s">
        <v>319</v>
      </c>
      <c r="C46" t="s">
        <v>166</v>
      </c>
      <c r="D46" t="s">
        <v>320</v>
      </c>
      <c r="E46" t="s">
        <v>996</v>
      </c>
      <c r="F46" t="s">
        <v>997</v>
      </c>
      <c r="G46">
        <v>8686070425</v>
      </c>
      <c r="H46" t="s">
        <v>103</v>
      </c>
      <c r="I46" t="s">
        <v>998</v>
      </c>
      <c r="J46" t="s">
        <v>105</v>
      </c>
      <c r="K46" t="s">
        <v>999</v>
      </c>
      <c r="L46" t="s">
        <v>1000</v>
      </c>
      <c r="M46" t="s">
        <v>1001</v>
      </c>
      <c r="N46" t="s">
        <v>109</v>
      </c>
      <c r="AI46" t="s">
        <v>1002</v>
      </c>
      <c r="AJ46" t="s">
        <v>1003</v>
      </c>
      <c r="AK46" t="s">
        <v>1004</v>
      </c>
      <c r="AL46">
        <v>66.6</v>
      </c>
      <c r="AN46">
        <v>1994</v>
      </c>
      <c r="AO46" t="s">
        <v>113</v>
      </c>
      <c r="AP46" t="s">
        <v>1005</v>
      </c>
      <c r="AQ46" t="s">
        <v>1006</v>
      </c>
      <c r="AR46" t="s">
        <v>1007</v>
      </c>
      <c r="AS46">
        <v>74</v>
      </c>
      <c r="AU46">
        <v>1997</v>
      </c>
      <c r="AV46" t="s">
        <v>109</v>
      </c>
      <c r="BC46" t="s">
        <v>113</v>
      </c>
      <c r="BD46" t="s">
        <v>1008</v>
      </c>
      <c r="BE46" t="s">
        <v>1009</v>
      </c>
      <c r="BF46" t="s">
        <v>1010</v>
      </c>
      <c r="BG46">
        <v>52</v>
      </c>
      <c r="BI46">
        <v>2002</v>
      </c>
      <c r="BJ46">
        <v>19</v>
      </c>
      <c r="BK46" t="s">
        <v>1011</v>
      </c>
      <c r="BL46">
        <v>24</v>
      </c>
      <c r="BN46" t="s">
        <v>113</v>
      </c>
      <c r="BO46" t="s">
        <v>1012</v>
      </c>
      <c r="BP46" t="s">
        <v>1013</v>
      </c>
      <c r="BQ46" t="s">
        <v>1014</v>
      </c>
      <c r="BR46">
        <v>78.5</v>
      </c>
      <c r="BT46">
        <v>2011</v>
      </c>
      <c r="BU46">
        <v>31</v>
      </c>
      <c r="BV46" t="s">
        <v>1015</v>
      </c>
      <c r="BW46">
        <v>23</v>
      </c>
      <c r="BY46" t="s">
        <v>109</v>
      </c>
      <c r="CF46" t="s">
        <v>113</v>
      </c>
      <c r="CG46" t="s">
        <v>1016</v>
      </c>
      <c r="CH46" t="s">
        <v>1017</v>
      </c>
      <c r="CI46" t="s">
        <v>132</v>
      </c>
      <c r="CJ46">
        <v>2021</v>
      </c>
      <c r="CL46" t="s">
        <v>113</v>
      </c>
      <c r="CM46" t="s">
        <v>1018</v>
      </c>
      <c r="CN46" t="s">
        <v>113</v>
      </c>
      <c r="CO46" t="s">
        <v>1019</v>
      </c>
      <c r="CP46" t="s">
        <v>399</v>
      </c>
      <c r="CQ46" t="s">
        <v>1020</v>
      </c>
      <c r="CR46" t="s">
        <v>137</v>
      </c>
      <c r="CS46" t="str">
        <f>HYPERLINK("https://nconnect.nicmar.ac.in/pdf/91_resume_1771473884.pdf/Y2FyZWVy","View Resume")</f>
        <v>0</v>
      </c>
    </row>
    <row r="47" spans="1:97">
      <c r="A47" t="s">
        <v>165</v>
      </c>
      <c r="B47" t="s">
        <v>139</v>
      </c>
      <c r="C47" t="s">
        <v>166</v>
      </c>
      <c r="D47" t="s">
        <v>167</v>
      </c>
      <c r="E47" t="s">
        <v>1021</v>
      </c>
      <c r="F47" t="s">
        <v>1022</v>
      </c>
      <c r="G47">
        <v>9760790335</v>
      </c>
      <c r="H47" t="s">
        <v>103</v>
      </c>
      <c r="I47" t="s">
        <v>1023</v>
      </c>
      <c r="J47" t="s">
        <v>145</v>
      </c>
      <c r="K47" t="s">
        <v>1024</v>
      </c>
      <c r="L47" t="s">
        <v>1025</v>
      </c>
      <c r="M47" t="s">
        <v>1026</v>
      </c>
      <c r="N47" t="s">
        <v>109</v>
      </c>
      <c r="AI47" t="s">
        <v>1027</v>
      </c>
      <c r="AJ47" t="s">
        <v>1028</v>
      </c>
      <c r="AK47" t="s">
        <v>1029</v>
      </c>
      <c r="AL47">
        <v>78</v>
      </c>
      <c r="AN47">
        <v>2009</v>
      </c>
      <c r="AO47" t="s">
        <v>113</v>
      </c>
      <c r="AP47" t="s">
        <v>1030</v>
      </c>
      <c r="AQ47" t="s">
        <v>1028</v>
      </c>
      <c r="AR47" t="s">
        <v>1031</v>
      </c>
      <c r="AS47">
        <v>62</v>
      </c>
      <c r="AU47">
        <v>2012</v>
      </c>
      <c r="AV47" t="s">
        <v>109</v>
      </c>
      <c r="BC47" t="s">
        <v>113</v>
      </c>
      <c r="BD47" t="s">
        <v>1032</v>
      </c>
      <c r="BE47" t="s">
        <v>1028</v>
      </c>
      <c r="BF47" t="s">
        <v>1033</v>
      </c>
      <c r="BG47">
        <v>74</v>
      </c>
      <c r="BI47">
        <v>2016</v>
      </c>
      <c r="BJ47">
        <v>19</v>
      </c>
      <c r="BK47" t="s">
        <v>1034</v>
      </c>
      <c r="BL47">
        <v>27</v>
      </c>
      <c r="BN47" t="s">
        <v>113</v>
      </c>
      <c r="BO47" t="s">
        <v>1032</v>
      </c>
      <c r="BP47" t="s">
        <v>1028</v>
      </c>
      <c r="BQ47" t="s">
        <v>1035</v>
      </c>
      <c r="BR47">
        <v>72</v>
      </c>
      <c r="BT47">
        <v>2020</v>
      </c>
      <c r="BU47">
        <v>31</v>
      </c>
      <c r="BV47" t="s">
        <v>340</v>
      </c>
      <c r="BW47">
        <v>32</v>
      </c>
      <c r="BY47" t="s">
        <v>109</v>
      </c>
      <c r="CF47" t="s">
        <v>113</v>
      </c>
      <c r="CG47" t="s">
        <v>1036</v>
      </c>
      <c r="CH47" t="s">
        <v>1037</v>
      </c>
      <c r="CI47" t="s">
        <v>132</v>
      </c>
      <c r="CJ47">
        <v>2025</v>
      </c>
      <c r="CL47" t="s">
        <v>113</v>
      </c>
      <c r="CM47" t="s">
        <v>1038</v>
      </c>
      <c r="CN47" t="s">
        <v>109</v>
      </c>
      <c r="CP47" t="s">
        <v>1029</v>
      </c>
      <c r="CQ47" t="s">
        <v>1039</v>
      </c>
      <c r="CR47" t="s">
        <v>137</v>
      </c>
      <c r="CS47" t="str">
        <f>HYPERLINK("https://nconnect.nicmar.ac.in/pdf/101_resume_1771477688.pdf/Y2FyZWVy","View Resume")</f>
        <v>0</v>
      </c>
    </row>
    <row r="48" spans="1:97">
      <c r="A48" t="s">
        <v>165</v>
      </c>
      <c r="B48" t="s">
        <v>139</v>
      </c>
      <c r="C48" t="s">
        <v>166</v>
      </c>
      <c r="D48" t="s">
        <v>167</v>
      </c>
      <c r="E48" t="s">
        <v>1040</v>
      </c>
      <c r="F48" t="s">
        <v>1041</v>
      </c>
      <c r="G48">
        <v>9914629263</v>
      </c>
      <c r="H48" t="s">
        <v>103</v>
      </c>
      <c r="I48" t="s">
        <v>1042</v>
      </c>
      <c r="J48" t="s">
        <v>105</v>
      </c>
      <c r="K48" t="s">
        <v>507</v>
      </c>
      <c r="L48" t="s">
        <v>1043</v>
      </c>
      <c r="M48" t="s">
        <v>1044</v>
      </c>
      <c r="N48" t="s">
        <v>109</v>
      </c>
      <c r="AI48" t="s">
        <v>1045</v>
      </c>
      <c r="AJ48" t="s">
        <v>1046</v>
      </c>
      <c r="AK48" t="s">
        <v>784</v>
      </c>
      <c r="AL48">
        <v>73.67</v>
      </c>
      <c r="AN48">
        <v>2006</v>
      </c>
      <c r="AO48" t="s">
        <v>113</v>
      </c>
      <c r="AP48" t="s">
        <v>1047</v>
      </c>
      <c r="AQ48" t="s">
        <v>1046</v>
      </c>
      <c r="AR48" t="s">
        <v>670</v>
      </c>
      <c r="AS48">
        <v>62.92</v>
      </c>
      <c r="AU48">
        <v>2008</v>
      </c>
      <c r="AV48" t="s">
        <v>109</v>
      </c>
      <c r="BC48" t="s">
        <v>113</v>
      </c>
      <c r="BD48" t="s">
        <v>1048</v>
      </c>
      <c r="BE48" t="s">
        <v>1049</v>
      </c>
      <c r="BF48" t="s">
        <v>1050</v>
      </c>
      <c r="BG48">
        <v>70.11</v>
      </c>
      <c r="BI48">
        <v>2012</v>
      </c>
      <c r="BJ48">
        <v>19</v>
      </c>
      <c r="BK48" t="s">
        <v>1051</v>
      </c>
      <c r="BL48">
        <v>34</v>
      </c>
      <c r="BN48" t="s">
        <v>113</v>
      </c>
      <c r="BO48" t="s">
        <v>1052</v>
      </c>
      <c r="BP48" t="s">
        <v>1053</v>
      </c>
      <c r="BQ48" t="s">
        <v>1050</v>
      </c>
      <c r="BR48">
        <v>88.3</v>
      </c>
      <c r="BS48">
        <v>8.83</v>
      </c>
      <c r="BT48">
        <v>2016</v>
      </c>
      <c r="BU48">
        <v>31</v>
      </c>
      <c r="BV48" t="s">
        <v>1054</v>
      </c>
      <c r="BW48">
        <v>34</v>
      </c>
      <c r="BY48" t="s">
        <v>109</v>
      </c>
      <c r="CF48" t="s">
        <v>113</v>
      </c>
      <c r="CG48" t="s">
        <v>1055</v>
      </c>
      <c r="CH48" t="s">
        <v>1056</v>
      </c>
      <c r="CI48" t="s">
        <v>132</v>
      </c>
      <c r="CJ48">
        <v>2023</v>
      </c>
      <c r="CL48" t="s">
        <v>109</v>
      </c>
      <c r="CN48" t="s">
        <v>113</v>
      </c>
      <c r="CO48" t="s">
        <v>1057</v>
      </c>
      <c r="CP48" t="s">
        <v>1058</v>
      </c>
      <c r="CQ48" t="s">
        <v>1059</v>
      </c>
      <c r="CR48" t="s">
        <v>137</v>
      </c>
      <c r="CS48" t="str">
        <f>HYPERLINK("https://nconnect.nicmar.ac.in/pdf/102_resume_1771478004.pdf/Y2FyZWVy","View Resume")</f>
        <v>0</v>
      </c>
    </row>
    <row r="49" spans="1:97">
      <c r="A49" t="s">
        <v>503</v>
      </c>
      <c r="B49" t="s">
        <v>139</v>
      </c>
      <c r="C49" t="s">
        <v>166</v>
      </c>
      <c r="D49" t="s">
        <v>320</v>
      </c>
      <c r="E49" t="s">
        <v>1060</v>
      </c>
      <c r="F49" t="s">
        <v>1061</v>
      </c>
      <c r="G49">
        <v>9881153579</v>
      </c>
      <c r="H49" t="s">
        <v>170</v>
      </c>
      <c r="I49" t="s">
        <v>1062</v>
      </c>
      <c r="J49" t="s">
        <v>105</v>
      </c>
      <c r="K49" t="s">
        <v>1063</v>
      </c>
      <c r="L49" t="s">
        <v>1064</v>
      </c>
      <c r="M49" t="s">
        <v>1065</v>
      </c>
      <c r="N49" t="s">
        <v>109</v>
      </c>
      <c r="AI49" t="s">
        <v>1066</v>
      </c>
      <c r="AJ49" t="s">
        <v>1067</v>
      </c>
      <c r="AK49" t="s">
        <v>1068</v>
      </c>
      <c r="AL49">
        <v>89.84</v>
      </c>
      <c r="AN49">
        <v>2009</v>
      </c>
      <c r="AO49" t="s">
        <v>113</v>
      </c>
      <c r="AP49" t="s">
        <v>1069</v>
      </c>
      <c r="AQ49" t="s">
        <v>1070</v>
      </c>
      <c r="AR49" t="s">
        <v>1071</v>
      </c>
      <c r="AS49">
        <v>68</v>
      </c>
      <c r="AU49">
        <v>2011</v>
      </c>
      <c r="AV49" t="s">
        <v>109</v>
      </c>
      <c r="BC49" t="s">
        <v>113</v>
      </c>
      <c r="BD49" t="s">
        <v>280</v>
      </c>
      <c r="BE49" t="s">
        <v>1072</v>
      </c>
      <c r="BF49" t="s">
        <v>282</v>
      </c>
      <c r="BG49">
        <v>78</v>
      </c>
      <c r="BI49">
        <v>2014</v>
      </c>
      <c r="BJ49">
        <v>19</v>
      </c>
      <c r="BK49" t="s">
        <v>1073</v>
      </c>
      <c r="BL49">
        <v>53</v>
      </c>
      <c r="BM49" t="s">
        <v>282</v>
      </c>
      <c r="BN49" t="s">
        <v>113</v>
      </c>
      <c r="BO49" t="s">
        <v>280</v>
      </c>
      <c r="BP49" t="s">
        <v>1072</v>
      </c>
      <c r="BQ49" t="s">
        <v>1074</v>
      </c>
      <c r="BR49">
        <v>72</v>
      </c>
      <c r="BT49">
        <v>2018</v>
      </c>
      <c r="BU49">
        <v>31</v>
      </c>
      <c r="BV49" t="s">
        <v>1075</v>
      </c>
      <c r="BW49">
        <v>17</v>
      </c>
      <c r="BY49" t="s">
        <v>109</v>
      </c>
      <c r="CF49" t="s">
        <v>113</v>
      </c>
      <c r="CG49" t="s">
        <v>1074</v>
      </c>
      <c r="CH49" t="s">
        <v>1076</v>
      </c>
      <c r="CI49" t="s">
        <v>132</v>
      </c>
      <c r="CJ49">
        <v>2025</v>
      </c>
      <c r="CL49" t="s">
        <v>113</v>
      </c>
      <c r="CM49" t="s">
        <v>1077</v>
      </c>
      <c r="CN49" t="s">
        <v>113</v>
      </c>
      <c r="CO49" t="s">
        <v>1078</v>
      </c>
      <c r="CP49" t="s">
        <v>1079</v>
      </c>
      <c r="CQ49" t="s">
        <v>1080</v>
      </c>
      <c r="CR49" t="s">
        <v>137</v>
      </c>
      <c r="CS49" t="str">
        <f>HYPERLINK("https://nconnect.nicmar.ac.in/pdf/100_resume_1771479382.pdf/Y2FyZWVy","View Resume")</f>
        <v>0</v>
      </c>
    </row>
    <row r="50" spans="1:97">
      <c r="A50" t="s">
        <v>848</v>
      </c>
      <c r="B50" t="s">
        <v>139</v>
      </c>
      <c r="C50" t="s">
        <v>166</v>
      </c>
      <c r="D50" t="s">
        <v>849</v>
      </c>
      <c r="E50" t="s">
        <v>1060</v>
      </c>
      <c r="F50" t="s">
        <v>1061</v>
      </c>
      <c r="G50">
        <v>9881153579</v>
      </c>
      <c r="H50" t="s">
        <v>170</v>
      </c>
      <c r="I50" t="s">
        <v>1062</v>
      </c>
      <c r="J50" t="s">
        <v>105</v>
      </c>
      <c r="K50" t="s">
        <v>1063</v>
      </c>
      <c r="L50" t="s">
        <v>1064</v>
      </c>
      <c r="M50" t="s">
        <v>1065</v>
      </c>
      <c r="N50" t="s">
        <v>109</v>
      </c>
      <c r="AI50" t="s">
        <v>1066</v>
      </c>
      <c r="AJ50" t="s">
        <v>1067</v>
      </c>
      <c r="AK50" t="s">
        <v>1068</v>
      </c>
      <c r="AL50">
        <v>89.84</v>
      </c>
      <c r="AN50">
        <v>2009</v>
      </c>
      <c r="AO50" t="s">
        <v>113</v>
      </c>
      <c r="AP50" t="s">
        <v>1069</v>
      </c>
      <c r="AQ50" t="s">
        <v>1070</v>
      </c>
      <c r="AR50" t="s">
        <v>1071</v>
      </c>
      <c r="AS50">
        <v>68</v>
      </c>
      <c r="AU50">
        <v>2011</v>
      </c>
      <c r="AV50" t="s">
        <v>109</v>
      </c>
      <c r="BC50" t="s">
        <v>113</v>
      </c>
      <c r="BD50" t="s">
        <v>280</v>
      </c>
      <c r="BE50" t="s">
        <v>1072</v>
      </c>
      <c r="BF50" t="s">
        <v>282</v>
      </c>
      <c r="BG50">
        <v>78</v>
      </c>
      <c r="BI50">
        <v>2014</v>
      </c>
      <c r="BJ50">
        <v>19</v>
      </c>
      <c r="BK50" t="s">
        <v>1073</v>
      </c>
      <c r="BL50">
        <v>53</v>
      </c>
      <c r="BM50" t="s">
        <v>282</v>
      </c>
      <c r="BN50" t="s">
        <v>113</v>
      </c>
      <c r="BO50" t="s">
        <v>280</v>
      </c>
      <c r="BP50" t="s">
        <v>1072</v>
      </c>
      <c r="BQ50" t="s">
        <v>1074</v>
      </c>
      <c r="BR50">
        <v>72</v>
      </c>
      <c r="BT50">
        <v>2018</v>
      </c>
      <c r="BU50">
        <v>31</v>
      </c>
      <c r="BV50" t="s">
        <v>1075</v>
      </c>
      <c r="BW50">
        <v>17</v>
      </c>
      <c r="BY50" t="s">
        <v>109</v>
      </c>
      <c r="CF50" t="s">
        <v>113</v>
      </c>
      <c r="CG50" t="s">
        <v>1074</v>
      </c>
      <c r="CH50" t="s">
        <v>1076</v>
      </c>
      <c r="CI50" t="s">
        <v>132</v>
      </c>
      <c r="CJ50">
        <v>2025</v>
      </c>
      <c r="CL50" t="s">
        <v>113</v>
      </c>
      <c r="CM50" t="s">
        <v>1077</v>
      </c>
      <c r="CN50" t="s">
        <v>113</v>
      </c>
      <c r="CO50" t="s">
        <v>1078</v>
      </c>
      <c r="CP50" t="s">
        <v>1079</v>
      </c>
      <c r="CQ50" t="s">
        <v>1081</v>
      </c>
      <c r="CR50" t="s">
        <v>137</v>
      </c>
      <c r="CS50" t="str">
        <f>HYPERLINK("https://nconnect.nicmar.ac.in/pdf/100_resume_1771479382.pdf/Y2FyZWVy","View Resume")</f>
        <v>0</v>
      </c>
    </row>
    <row r="51" spans="1:97">
      <c r="A51" t="s">
        <v>138</v>
      </c>
      <c r="B51" t="s">
        <v>139</v>
      </c>
      <c r="C51" t="s">
        <v>140</v>
      </c>
      <c r="D51" t="s">
        <v>141</v>
      </c>
      <c r="E51" t="s">
        <v>1082</v>
      </c>
      <c r="F51" t="s">
        <v>1083</v>
      </c>
      <c r="G51">
        <v>7006069264</v>
      </c>
      <c r="H51" t="s">
        <v>103</v>
      </c>
      <c r="I51" t="s">
        <v>1084</v>
      </c>
      <c r="J51" t="s">
        <v>145</v>
      </c>
      <c r="K51" t="s">
        <v>1085</v>
      </c>
      <c r="L51" t="s">
        <v>1086</v>
      </c>
      <c r="M51" t="s">
        <v>1087</v>
      </c>
      <c r="N51" t="s">
        <v>109</v>
      </c>
      <c r="AI51" t="s">
        <v>1088</v>
      </c>
      <c r="AJ51" t="s">
        <v>1089</v>
      </c>
      <c r="AK51" t="s">
        <v>1090</v>
      </c>
      <c r="AL51">
        <v>79.6</v>
      </c>
      <c r="AN51">
        <v>2009</v>
      </c>
      <c r="AO51" t="s">
        <v>113</v>
      </c>
      <c r="AP51" t="s">
        <v>1091</v>
      </c>
      <c r="AQ51" t="s">
        <v>1089</v>
      </c>
      <c r="AR51" t="s">
        <v>1092</v>
      </c>
      <c r="AS51">
        <v>73.6</v>
      </c>
      <c r="AU51">
        <v>2011</v>
      </c>
      <c r="AV51" t="s">
        <v>109</v>
      </c>
      <c r="BC51" t="s">
        <v>113</v>
      </c>
      <c r="BD51" t="s">
        <v>1093</v>
      </c>
      <c r="BE51" t="s">
        <v>1093</v>
      </c>
      <c r="BF51" t="s">
        <v>310</v>
      </c>
      <c r="BG51">
        <v>73.3</v>
      </c>
      <c r="BI51">
        <v>2016</v>
      </c>
      <c r="BJ51">
        <v>1</v>
      </c>
      <c r="BL51">
        <v>9</v>
      </c>
      <c r="BN51" t="s">
        <v>113</v>
      </c>
      <c r="BO51" t="s">
        <v>1094</v>
      </c>
      <c r="BP51" t="s">
        <v>1094</v>
      </c>
      <c r="BQ51" t="s">
        <v>141</v>
      </c>
      <c r="BR51">
        <v>83</v>
      </c>
      <c r="BS51">
        <v>9.14</v>
      </c>
      <c r="BT51">
        <v>2018</v>
      </c>
      <c r="BU51">
        <v>14</v>
      </c>
      <c r="BW51">
        <v>47</v>
      </c>
      <c r="BY51" t="s">
        <v>109</v>
      </c>
      <c r="CF51" t="s">
        <v>113</v>
      </c>
      <c r="CG51" t="s">
        <v>1095</v>
      </c>
      <c r="CH51" t="s">
        <v>1096</v>
      </c>
      <c r="CI51" t="s">
        <v>132</v>
      </c>
      <c r="CJ51">
        <v>2024</v>
      </c>
      <c r="CL51" t="s">
        <v>113</v>
      </c>
      <c r="CM51" t="s">
        <v>1097</v>
      </c>
      <c r="CN51" t="s">
        <v>113</v>
      </c>
      <c r="CO51" t="s">
        <v>1098</v>
      </c>
      <c r="CP51" t="s">
        <v>1099</v>
      </c>
      <c r="CQ51" t="s">
        <v>1100</v>
      </c>
      <c r="CR51" t="s">
        <v>137</v>
      </c>
      <c r="CS51" t="str">
        <f>HYPERLINK("https://nconnect.nicmar.ac.in/pdf/36_resume_1771479806.pdf/Y2FyZWVy","View Resume")</f>
        <v>0</v>
      </c>
    </row>
    <row r="52" spans="1:97">
      <c r="A52" t="s">
        <v>374</v>
      </c>
      <c r="B52" t="s">
        <v>98</v>
      </c>
      <c r="C52" t="s">
        <v>166</v>
      </c>
      <c r="D52" t="s">
        <v>225</v>
      </c>
      <c r="E52" t="s">
        <v>1101</v>
      </c>
      <c r="F52" t="s">
        <v>1102</v>
      </c>
      <c r="G52">
        <v>9818384078</v>
      </c>
      <c r="H52" t="s">
        <v>103</v>
      </c>
      <c r="I52" t="s">
        <v>1103</v>
      </c>
      <c r="J52" t="s">
        <v>105</v>
      </c>
      <c r="K52" t="s">
        <v>1104</v>
      </c>
      <c r="L52" t="s">
        <v>1105</v>
      </c>
      <c r="M52" t="s">
        <v>1106</v>
      </c>
      <c r="N52" t="s">
        <v>109</v>
      </c>
      <c r="AI52" t="s">
        <v>1107</v>
      </c>
      <c r="AJ52" t="s">
        <v>1108</v>
      </c>
      <c r="AK52" t="s">
        <v>1109</v>
      </c>
      <c r="AL52">
        <v>80</v>
      </c>
      <c r="AN52">
        <v>1996</v>
      </c>
      <c r="AO52" t="s">
        <v>113</v>
      </c>
      <c r="AP52" t="s">
        <v>1108</v>
      </c>
      <c r="AQ52" t="s">
        <v>1110</v>
      </c>
      <c r="AR52" t="s">
        <v>1111</v>
      </c>
      <c r="AS52">
        <v>75</v>
      </c>
      <c r="AU52">
        <v>1998</v>
      </c>
      <c r="AV52" t="s">
        <v>109</v>
      </c>
      <c r="BC52" t="s">
        <v>113</v>
      </c>
      <c r="BD52" t="s">
        <v>1112</v>
      </c>
      <c r="BE52" t="s">
        <v>1112</v>
      </c>
      <c r="BF52" t="s">
        <v>1113</v>
      </c>
      <c r="BG52">
        <v>74</v>
      </c>
      <c r="BI52">
        <v>2003</v>
      </c>
      <c r="BJ52">
        <v>19</v>
      </c>
      <c r="BL52">
        <v>18</v>
      </c>
      <c r="BN52" t="s">
        <v>113</v>
      </c>
      <c r="BO52" t="s">
        <v>1114</v>
      </c>
      <c r="BP52" t="s">
        <v>1114</v>
      </c>
      <c r="BQ52" t="s">
        <v>1115</v>
      </c>
      <c r="BR52">
        <v>71</v>
      </c>
      <c r="BS52">
        <v>7</v>
      </c>
      <c r="BT52">
        <v>2010</v>
      </c>
      <c r="BU52">
        <v>31</v>
      </c>
      <c r="BV52" t="s">
        <v>340</v>
      </c>
      <c r="BW52">
        <v>53</v>
      </c>
      <c r="BX52" t="s">
        <v>1116</v>
      </c>
      <c r="BY52" t="s">
        <v>109</v>
      </c>
      <c r="CF52" t="s">
        <v>109</v>
      </c>
      <c r="CL52" t="s">
        <v>113</v>
      </c>
      <c r="CM52" t="s">
        <v>1117</v>
      </c>
      <c r="CN52" t="s">
        <v>113</v>
      </c>
      <c r="CO52" t="s">
        <v>1118</v>
      </c>
      <c r="CP52" t="s">
        <v>1119</v>
      </c>
      <c r="CQ52" t="s">
        <v>1100</v>
      </c>
      <c r="CR52" t="s">
        <v>137</v>
      </c>
      <c r="CS52" t="str">
        <f>HYPERLINK("https://nconnect.nicmar.ac.in/pdf/13_resume_1771479835.pdf/Y2FyZWVy","View Resume")</f>
        <v>0</v>
      </c>
    </row>
    <row r="53" spans="1:97">
      <c r="A53" t="s">
        <v>1120</v>
      </c>
      <c r="B53" t="s">
        <v>98</v>
      </c>
      <c r="C53" t="s">
        <v>99</v>
      </c>
      <c r="D53" t="s">
        <v>1121</v>
      </c>
      <c r="E53" t="s">
        <v>1122</v>
      </c>
      <c r="F53" t="s">
        <v>1123</v>
      </c>
      <c r="G53">
        <v>8013318406</v>
      </c>
      <c r="H53" t="s">
        <v>103</v>
      </c>
      <c r="I53" t="s">
        <v>1124</v>
      </c>
      <c r="J53" t="s">
        <v>145</v>
      </c>
      <c r="K53" t="s">
        <v>1125</v>
      </c>
      <c r="L53" t="s">
        <v>1126</v>
      </c>
      <c r="M53" t="s">
        <v>1127</v>
      </c>
      <c r="N53" t="s">
        <v>109</v>
      </c>
      <c r="AI53" t="s">
        <v>1128</v>
      </c>
      <c r="AJ53" t="s">
        <v>1129</v>
      </c>
      <c r="AK53" t="s">
        <v>1130</v>
      </c>
      <c r="AL53">
        <v>73</v>
      </c>
      <c r="AN53">
        <v>2009</v>
      </c>
      <c r="AO53" t="s">
        <v>113</v>
      </c>
      <c r="AP53" t="s">
        <v>1128</v>
      </c>
      <c r="AQ53" t="s">
        <v>1131</v>
      </c>
      <c r="AR53" t="s">
        <v>1132</v>
      </c>
      <c r="AS53">
        <v>66.25</v>
      </c>
      <c r="AU53">
        <v>2011</v>
      </c>
      <c r="AV53" t="s">
        <v>109</v>
      </c>
      <c r="BC53" t="s">
        <v>113</v>
      </c>
      <c r="BD53" t="s">
        <v>1133</v>
      </c>
      <c r="BE53" t="s">
        <v>1134</v>
      </c>
      <c r="BF53" t="s">
        <v>1135</v>
      </c>
      <c r="BG53">
        <v>69.3</v>
      </c>
      <c r="BI53">
        <v>2018</v>
      </c>
      <c r="BJ53">
        <v>8</v>
      </c>
      <c r="BL53">
        <v>2</v>
      </c>
      <c r="BN53" t="s">
        <v>113</v>
      </c>
      <c r="BO53" t="s">
        <v>1136</v>
      </c>
      <c r="BP53" t="s">
        <v>1137</v>
      </c>
      <c r="BQ53" t="s">
        <v>1135</v>
      </c>
      <c r="BR53">
        <v>76</v>
      </c>
      <c r="BT53">
        <v>2023</v>
      </c>
      <c r="BU53">
        <v>31</v>
      </c>
      <c r="BV53" t="s">
        <v>1138</v>
      </c>
      <c r="BW53">
        <v>3</v>
      </c>
      <c r="BY53" t="s">
        <v>109</v>
      </c>
      <c r="CF53" t="s">
        <v>109</v>
      </c>
      <c r="CL53" t="s">
        <v>113</v>
      </c>
      <c r="CM53" t="s">
        <v>1139</v>
      </c>
      <c r="CN53" t="s">
        <v>113</v>
      </c>
      <c r="CO53" t="s">
        <v>1140</v>
      </c>
      <c r="CP53" t="s">
        <v>1141</v>
      </c>
      <c r="CQ53" t="s">
        <v>1142</v>
      </c>
      <c r="CR53" t="s">
        <v>137</v>
      </c>
      <c r="CS53" t="str">
        <f>HYPERLINK("https://nconnect.nicmar.ac.in/pdf/106_resume_1771480184.pdf/Y2FyZWVy","View Resume")</f>
        <v>0</v>
      </c>
    </row>
    <row r="54" spans="1:97">
      <c r="A54" t="s">
        <v>138</v>
      </c>
      <c r="B54" t="s">
        <v>139</v>
      </c>
      <c r="C54" t="s">
        <v>140</v>
      </c>
      <c r="D54" t="s">
        <v>141</v>
      </c>
      <c r="E54" t="s">
        <v>1143</v>
      </c>
      <c r="F54" t="s">
        <v>1144</v>
      </c>
      <c r="G54">
        <v>9505646482</v>
      </c>
      <c r="H54" t="s">
        <v>103</v>
      </c>
      <c r="I54" t="s">
        <v>1145</v>
      </c>
      <c r="J54" t="s">
        <v>145</v>
      </c>
      <c r="K54" t="s">
        <v>425</v>
      </c>
      <c r="L54" t="s">
        <v>1146</v>
      </c>
      <c r="M54" t="s">
        <v>1147</v>
      </c>
      <c r="N54" t="s">
        <v>109</v>
      </c>
      <c r="AI54" t="s">
        <v>1148</v>
      </c>
      <c r="AJ54" t="s">
        <v>1149</v>
      </c>
      <c r="AK54" t="s">
        <v>1150</v>
      </c>
      <c r="AL54">
        <v>97</v>
      </c>
      <c r="AM54">
        <v>9.7</v>
      </c>
      <c r="AN54">
        <v>2012</v>
      </c>
      <c r="AO54" t="s">
        <v>109</v>
      </c>
      <c r="AV54" t="s">
        <v>113</v>
      </c>
      <c r="AW54" t="s">
        <v>1151</v>
      </c>
      <c r="AX54" t="s">
        <v>1152</v>
      </c>
      <c r="AY54" t="s">
        <v>310</v>
      </c>
      <c r="AZ54">
        <v>94.91</v>
      </c>
      <c r="BB54">
        <v>2015</v>
      </c>
      <c r="BC54" t="s">
        <v>113</v>
      </c>
      <c r="BD54" t="s">
        <v>1153</v>
      </c>
      <c r="BE54" t="s">
        <v>1154</v>
      </c>
      <c r="BF54" t="s">
        <v>310</v>
      </c>
      <c r="BG54">
        <v>84.45</v>
      </c>
      <c r="BI54">
        <v>2018</v>
      </c>
      <c r="BJ54">
        <v>1</v>
      </c>
      <c r="BL54">
        <v>9</v>
      </c>
      <c r="BN54" t="s">
        <v>113</v>
      </c>
      <c r="BO54" t="s">
        <v>1155</v>
      </c>
      <c r="BP54" t="s">
        <v>1155</v>
      </c>
      <c r="BQ54" t="s">
        <v>141</v>
      </c>
      <c r="BR54">
        <v>80</v>
      </c>
      <c r="BS54">
        <v>8.43</v>
      </c>
      <c r="BT54">
        <v>2021</v>
      </c>
      <c r="BU54">
        <v>14</v>
      </c>
      <c r="BW54">
        <v>47</v>
      </c>
      <c r="BY54" t="s">
        <v>109</v>
      </c>
      <c r="CF54" t="s">
        <v>113</v>
      </c>
      <c r="CG54" t="s">
        <v>1156</v>
      </c>
      <c r="CH54" t="s">
        <v>1157</v>
      </c>
      <c r="CI54" t="s">
        <v>132</v>
      </c>
      <c r="CJ54">
        <v>2025</v>
      </c>
      <c r="CL54" t="s">
        <v>109</v>
      </c>
      <c r="CN54" t="s">
        <v>113</v>
      </c>
      <c r="CO54" t="s">
        <v>1158</v>
      </c>
      <c r="CP54" t="s">
        <v>1159</v>
      </c>
      <c r="CQ54" t="s">
        <v>1160</v>
      </c>
      <c r="CR54" t="s">
        <v>137</v>
      </c>
      <c r="CS54" t="str">
        <f>HYPERLINK("https://nconnect.nicmar.ac.in/pdf/108_resume_1771479868.pdf/Y2FyZWVy","View Resume")</f>
        <v>0</v>
      </c>
    </row>
    <row r="55" spans="1:97">
      <c r="A55" t="s">
        <v>224</v>
      </c>
      <c r="B55" t="s">
        <v>139</v>
      </c>
      <c r="C55" t="s">
        <v>166</v>
      </c>
      <c r="D55" t="s">
        <v>225</v>
      </c>
      <c r="E55" t="s">
        <v>1161</v>
      </c>
      <c r="F55" t="s">
        <v>1162</v>
      </c>
      <c r="G55">
        <v>9481962722</v>
      </c>
      <c r="H55" t="s">
        <v>103</v>
      </c>
      <c r="I55" t="s">
        <v>1163</v>
      </c>
      <c r="J55" t="s">
        <v>105</v>
      </c>
      <c r="K55" t="s">
        <v>1164</v>
      </c>
      <c r="L55" t="s">
        <v>1165</v>
      </c>
      <c r="M55" t="s">
        <v>1166</v>
      </c>
      <c r="N55" t="s">
        <v>109</v>
      </c>
      <c r="AI55" t="s">
        <v>1167</v>
      </c>
      <c r="AJ55" t="s">
        <v>1168</v>
      </c>
      <c r="AK55" t="s">
        <v>1169</v>
      </c>
      <c r="AL55">
        <v>92.67</v>
      </c>
      <c r="AN55">
        <v>2013</v>
      </c>
      <c r="AO55" t="s">
        <v>113</v>
      </c>
      <c r="AP55" t="s">
        <v>1170</v>
      </c>
      <c r="AQ55" t="s">
        <v>1171</v>
      </c>
      <c r="AR55" t="s">
        <v>1172</v>
      </c>
      <c r="AS55">
        <v>71.33</v>
      </c>
      <c r="AU55">
        <v>2015</v>
      </c>
      <c r="AV55" t="s">
        <v>109</v>
      </c>
      <c r="BC55" t="s">
        <v>113</v>
      </c>
      <c r="BD55" t="s">
        <v>1173</v>
      </c>
      <c r="BE55" t="s">
        <v>1174</v>
      </c>
      <c r="BF55" t="s">
        <v>1175</v>
      </c>
      <c r="BG55">
        <v>70.2</v>
      </c>
      <c r="BI55">
        <v>2019</v>
      </c>
      <c r="BJ55">
        <v>19</v>
      </c>
      <c r="BK55" t="s">
        <v>1176</v>
      </c>
      <c r="BL55">
        <v>53</v>
      </c>
      <c r="BM55" t="s">
        <v>1177</v>
      </c>
      <c r="BN55" t="s">
        <v>113</v>
      </c>
      <c r="BO55" t="s">
        <v>1178</v>
      </c>
      <c r="BP55" t="s">
        <v>1179</v>
      </c>
      <c r="BQ55" t="s">
        <v>1180</v>
      </c>
      <c r="BR55">
        <v>87.8</v>
      </c>
      <c r="BT55">
        <v>2022</v>
      </c>
      <c r="BU55">
        <v>31</v>
      </c>
      <c r="BV55" t="s">
        <v>340</v>
      </c>
      <c r="BW55">
        <v>53</v>
      </c>
      <c r="BX55" t="s">
        <v>1181</v>
      </c>
      <c r="BY55" t="s">
        <v>109</v>
      </c>
      <c r="CF55" t="s">
        <v>113</v>
      </c>
      <c r="CG55" t="s">
        <v>1182</v>
      </c>
      <c r="CH55" t="s">
        <v>1183</v>
      </c>
      <c r="CI55" t="s">
        <v>132</v>
      </c>
      <c r="CJ55">
        <v>2026</v>
      </c>
      <c r="CL55" t="s">
        <v>109</v>
      </c>
      <c r="CN55" t="s">
        <v>113</v>
      </c>
      <c r="CO55" t="s">
        <v>1184</v>
      </c>
      <c r="CP55" t="s">
        <v>1185</v>
      </c>
      <c r="CQ55" t="s">
        <v>1186</v>
      </c>
      <c r="CR55" t="s">
        <v>137</v>
      </c>
      <c r="CS55" t="str">
        <f>HYPERLINK("https://nconnect.nicmar.ac.in/pdf/110_resume_1771480579.pdf/Y2FyZWVy","View Resume")</f>
        <v>0</v>
      </c>
    </row>
    <row r="56" spans="1:97">
      <c r="A56" t="s">
        <v>1187</v>
      </c>
      <c r="B56" t="s">
        <v>319</v>
      </c>
      <c r="C56" t="s">
        <v>99</v>
      </c>
      <c r="D56" t="s">
        <v>1188</v>
      </c>
      <c r="E56" t="s">
        <v>1189</v>
      </c>
      <c r="F56" t="s">
        <v>1190</v>
      </c>
      <c r="G56">
        <v>8628879793</v>
      </c>
      <c r="H56" t="s">
        <v>170</v>
      </c>
      <c r="I56" t="s">
        <v>1191</v>
      </c>
      <c r="J56" t="s">
        <v>145</v>
      </c>
      <c r="K56" t="s">
        <v>507</v>
      </c>
      <c r="L56" t="s">
        <v>1192</v>
      </c>
      <c r="M56" t="s">
        <v>1193</v>
      </c>
      <c r="N56" t="s">
        <v>109</v>
      </c>
      <c r="AI56" t="s">
        <v>1194</v>
      </c>
      <c r="AJ56" t="s">
        <v>1195</v>
      </c>
      <c r="AK56" t="s">
        <v>1196</v>
      </c>
      <c r="AL56">
        <v>95</v>
      </c>
      <c r="AM56">
        <v>10</v>
      </c>
      <c r="AN56">
        <v>2017</v>
      </c>
      <c r="AO56" t="s">
        <v>113</v>
      </c>
      <c r="AP56" t="s">
        <v>1197</v>
      </c>
      <c r="AQ56" t="s">
        <v>1195</v>
      </c>
      <c r="AR56" t="s">
        <v>1198</v>
      </c>
      <c r="AS56">
        <v>94</v>
      </c>
      <c r="AT56">
        <v>0</v>
      </c>
      <c r="AU56">
        <v>2019</v>
      </c>
      <c r="AV56" t="s">
        <v>109</v>
      </c>
      <c r="BC56" t="s">
        <v>113</v>
      </c>
      <c r="BD56" t="s">
        <v>1136</v>
      </c>
      <c r="BE56" t="s">
        <v>1199</v>
      </c>
      <c r="BF56" t="s">
        <v>1200</v>
      </c>
      <c r="BG56">
        <v>78</v>
      </c>
      <c r="BH56">
        <v>0</v>
      </c>
      <c r="BI56">
        <v>2024</v>
      </c>
      <c r="BJ56">
        <v>8</v>
      </c>
      <c r="BL56">
        <v>2</v>
      </c>
      <c r="BN56" t="s">
        <v>113</v>
      </c>
      <c r="BO56" t="s">
        <v>1178</v>
      </c>
      <c r="BP56" t="s">
        <v>1201</v>
      </c>
      <c r="BQ56" t="s">
        <v>1202</v>
      </c>
      <c r="BR56">
        <v>84.55</v>
      </c>
      <c r="BS56">
        <v>8.9</v>
      </c>
      <c r="BT56">
        <v>2026</v>
      </c>
      <c r="BU56">
        <v>31</v>
      </c>
      <c r="BW56">
        <v>2</v>
      </c>
      <c r="BY56" t="s">
        <v>109</v>
      </c>
      <c r="CF56" t="s">
        <v>109</v>
      </c>
      <c r="CL56" t="s">
        <v>113</v>
      </c>
      <c r="CM56" t="s">
        <v>1203</v>
      </c>
      <c r="CN56" t="s">
        <v>113</v>
      </c>
      <c r="CO56" t="s">
        <v>1204</v>
      </c>
      <c r="CP56" t="s">
        <v>1205</v>
      </c>
      <c r="CQ56" t="s">
        <v>1206</v>
      </c>
      <c r="CR56" t="s">
        <v>137</v>
      </c>
      <c r="CS56" t="str">
        <f>HYPERLINK("https://nconnect.nicmar.ac.in/pdf/96_resume_1771480665.pdf/Y2FyZWVy","View Resume")</f>
        <v>0</v>
      </c>
    </row>
    <row r="57" spans="1:97">
      <c r="A57" t="s">
        <v>1207</v>
      </c>
      <c r="B57" t="s">
        <v>139</v>
      </c>
      <c r="C57" t="s">
        <v>166</v>
      </c>
      <c r="D57" t="s">
        <v>1208</v>
      </c>
      <c r="E57" t="s">
        <v>1209</v>
      </c>
      <c r="F57" t="s">
        <v>1210</v>
      </c>
      <c r="G57">
        <v>7259887654</v>
      </c>
      <c r="H57" t="s">
        <v>170</v>
      </c>
      <c r="I57" t="s">
        <v>1211</v>
      </c>
      <c r="J57" t="s">
        <v>105</v>
      </c>
      <c r="K57" t="s">
        <v>486</v>
      </c>
      <c r="L57" t="s">
        <v>1212</v>
      </c>
      <c r="M57" t="s">
        <v>1213</v>
      </c>
      <c r="N57" t="s">
        <v>109</v>
      </c>
      <c r="AI57" t="s">
        <v>1214</v>
      </c>
      <c r="AJ57" t="s">
        <v>1215</v>
      </c>
      <c r="AK57" t="s">
        <v>1216</v>
      </c>
      <c r="AL57">
        <v>83</v>
      </c>
      <c r="AN57">
        <v>1997</v>
      </c>
      <c r="AO57" t="s">
        <v>113</v>
      </c>
      <c r="AP57" t="s">
        <v>1217</v>
      </c>
      <c r="AQ57" t="s">
        <v>1218</v>
      </c>
      <c r="AR57" t="s">
        <v>670</v>
      </c>
      <c r="AS57">
        <v>73</v>
      </c>
      <c r="AU57">
        <v>1999</v>
      </c>
      <c r="AV57" t="s">
        <v>109</v>
      </c>
      <c r="BC57" t="s">
        <v>113</v>
      </c>
      <c r="BD57" t="s">
        <v>1219</v>
      </c>
      <c r="BE57" t="s">
        <v>1220</v>
      </c>
      <c r="BF57" t="s">
        <v>648</v>
      </c>
      <c r="BG57">
        <v>67</v>
      </c>
      <c r="BI57">
        <v>2002</v>
      </c>
      <c r="BJ57">
        <v>19</v>
      </c>
      <c r="BK57" t="s">
        <v>1221</v>
      </c>
      <c r="BL57">
        <v>11</v>
      </c>
      <c r="BM57" t="s">
        <v>648</v>
      </c>
      <c r="BN57" t="s">
        <v>113</v>
      </c>
      <c r="BO57" t="s">
        <v>1219</v>
      </c>
      <c r="BP57" t="s">
        <v>1218</v>
      </c>
      <c r="BQ57" t="s">
        <v>1222</v>
      </c>
      <c r="BR57">
        <v>65</v>
      </c>
      <c r="BT57">
        <v>2004</v>
      </c>
      <c r="BU57">
        <v>23</v>
      </c>
      <c r="BV57" t="s">
        <v>340</v>
      </c>
      <c r="BW57">
        <v>53</v>
      </c>
      <c r="BX57" t="s">
        <v>645</v>
      </c>
      <c r="BY57" t="s">
        <v>109</v>
      </c>
      <c r="CF57" t="s">
        <v>109</v>
      </c>
      <c r="CL57" t="s">
        <v>113</v>
      </c>
      <c r="CM57" t="s">
        <v>1223</v>
      </c>
      <c r="CN57" t="s">
        <v>113</v>
      </c>
      <c r="CO57" t="s">
        <v>1224</v>
      </c>
      <c r="CP57" t="s">
        <v>1225</v>
      </c>
      <c r="CQ57" t="s">
        <v>1226</v>
      </c>
      <c r="CR57" t="s">
        <v>137</v>
      </c>
      <c r="CS57" t="str">
        <f>HYPERLINK("https://nconnect.nicmar.ac.in/pdf/43_resume_1771481579.pdf/Y2FyZWVy","View Resume")</f>
        <v>0</v>
      </c>
    </row>
    <row r="58" spans="1:97">
      <c r="A58" t="s">
        <v>224</v>
      </c>
      <c r="B58" t="s">
        <v>139</v>
      </c>
      <c r="C58" t="s">
        <v>166</v>
      </c>
      <c r="D58" t="s">
        <v>225</v>
      </c>
      <c r="E58" t="s">
        <v>1209</v>
      </c>
      <c r="F58" t="s">
        <v>1210</v>
      </c>
      <c r="G58">
        <v>7259887654</v>
      </c>
      <c r="H58" t="s">
        <v>170</v>
      </c>
      <c r="I58" t="s">
        <v>1211</v>
      </c>
      <c r="J58" t="s">
        <v>105</v>
      </c>
      <c r="K58" t="s">
        <v>486</v>
      </c>
      <c r="L58" t="s">
        <v>1212</v>
      </c>
      <c r="M58" t="s">
        <v>1213</v>
      </c>
      <c r="N58" t="s">
        <v>109</v>
      </c>
      <c r="AI58" t="s">
        <v>1214</v>
      </c>
      <c r="AJ58" t="s">
        <v>1215</v>
      </c>
      <c r="AK58" t="s">
        <v>1216</v>
      </c>
      <c r="AL58">
        <v>83</v>
      </c>
      <c r="AN58">
        <v>1997</v>
      </c>
      <c r="AO58" t="s">
        <v>113</v>
      </c>
      <c r="AP58" t="s">
        <v>1217</v>
      </c>
      <c r="AQ58" t="s">
        <v>1218</v>
      </c>
      <c r="AR58" t="s">
        <v>670</v>
      </c>
      <c r="AS58">
        <v>73</v>
      </c>
      <c r="AU58">
        <v>1999</v>
      </c>
      <c r="AV58" t="s">
        <v>109</v>
      </c>
      <c r="BC58" t="s">
        <v>113</v>
      </c>
      <c r="BD58" t="s">
        <v>1219</v>
      </c>
      <c r="BE58" t="s">
        <v>1220</v>
      </c>
      <c r="BF58" t="s">
        <v>648</v>
      </c>
      <c r="BG58">
        <v>67</v>
      </c>
      <c r="BI58">
        <v>2002</v>
      </c>
      <c r="BJ58">
        <v>19</v>
      </c>
      <c r="BK58" t="s">
        <v>1221</v>
      </c>
      <c r="BL58">
        <v>11</v>
      </c>
      <c r="BM58" t="s">
        <v>648</v>
      </c>
      <c r="BN58" t="s">
        <v>113</v>
      </c>
      <c r="BO58" t="s">
        <v>1219</v>
      </c>
      <c r="BP58" t="s">
        <v>1218</v>
      </c>
      <c r="BQ58" t="s">
        <v>1222</v>
      </c>
      <c r="BR58">
        <v>65</v>
      </c>
      <c r="BT58">
        <v>2004</v>
      </c>
      <c r="BU58">
        <v>23</v>
      </c>
      <c r="BV58" t="s">
        <v>340</v>
      </c>
      <c r="BW58">
        <v>53</v>
      </c>
      <c r="BX58" t="s">
        <v>645</v>
      </c>
      <c r="BY58" t="s">
        <v>109</v>
      </c>
      <c r="CF58" t="s">
        <v>109</v>
      </c>
      <c r="CL58" t="s">
        <v>113</v>
      </c>
      <c r="CM58" t="s">
        <v>1223</v>
      </c>
      <c r="CN58" t="s">
        <v>113</v>
      </c>
      <c r="CO58" t="s">
        <v>1224</v>
      </c>
      <c r="CP58" t="s">
        <v>1225</v>
      </c>
      <c r="CQ58" t="s">
        <v>1227</v>
      </c>
      <c r="CR58" t="s">
        <v>137</v>
      </c>
      <c r="CS58" t="str">
        <f>HYPERLINK("https://nconnect.nicmar.ac.in/pdf/43_resume_1771481579.pdf/Y2FyZWVy","View Resume")</f>
        <v>0</v>
      </c>
    </row>
    <row r="59" spans="1:97">
      <c r="A59" t="s">
        <v>374</v>
      </c>
      <c r="B59" t="s">
        <v>98</v>
      </c>
      <c r="C59" t="s">
        <v>166</v>
      </c>
      <c r="D59" t="s">
        <v>225</v>
      </c>
      <c r="E59" t="s">
        <v>1209</v>
      </c>
      <c r="F59" t="s">
        <v>1210</v>
      </c>
      <c r="G59">
        <v>7259887654</v>
      </c>
      <c r="H59" t="s">
        <v>170</v>
      </c>
      <c r="I59" t="s">
        <v>1211</v>
      </c>
      <c r="J59" t="s">
        <v>105</v>
      </c>
      <c r="K59" t="s">
        <v>486</v>
      </c>
      <c r="L59" t="s">
        <v>1212</v>
      </c>
      <c r="M59" t="s">
        <v>1213</v>
      </c>
      <c r="N59" t="s">
        <v>109</v>
      </c>
      <c r="AI59" t="s">
        <v>1214</v>
      </c>
      <c r="AJ59" t="s">
        <v>1215</v>
      </c>
      <c r="AK59" t="s">
        <v>1216</v>
      </c>
      <c r="AL59">
        <v>83</v>
      </c>
      <c r="AN59">
        <v>1997</v>
      </c>
      <c r="AO59" t="s">
        <v>113</v>
      </c>
      <c r="AP59" t="s">
        <v>1217</v>
      </c>
      <c r="AQ59" t="s">
        <v>1218</v>
      </c>
      <c r="AR59" t="s">
        <v>670</v>
      </c>
      <c r="AS59">
        <v>73</v>
      </c>
      <c r="AU59">
        <v>1999</v>
      </c>
      <c r="AV59" t="s">
        <v>109</v>
      </c>
      <c r="BC59" t="s">
        <v>113</v>
      </c>
      <c r="BD59" t="s">
        <v>1219</v>
      </c>
      <c r="BE59" t="s">
        <v>1220</v>
      </c>
      <c r="BF59" t="s">
        <v>648</v>
      </c>
      <c r="BG59">
        <v>67</v>
      </c>
      <c r="BI59">
        <v>2002</v>
      </c>
      <c r="BJ59">
        <v>19</v>
      </c>
      <c r="BK59" t="s">
        <v>1221</v>
      </c>
      <c r="BL59">
        <v>11</v>
      </c>
      <c r="BM59" t="s">
        <v>648</v>
      </c>
      <c r="BN59" t="s">
        <v>113</v>
      </c>
      <c r="BO59" t="s">
        <v>1219</v>
      </c>
      <c r="BP59" t="s">
        <v>1218</v>
      </c>
      <c r="BQ59" t="s">
        <v>1222</v>
      </c>
      <c r="BR59">
        <v>65</v>
      </c>
      <c r="BT59">
        <v>2004</v>
      </c>
      <c r="BU59">
        <v>23</v>
      </c>
      <c r="BV59" t="s">
        <v>340</v>
      </c>
      <c r="BW59">
        <v>53</v>
      </c>
      <c r="BX59" t="s">
        <v>645</v>
      </c>
      <c r="BY59" t="s">
        <v>109</v>
      </c>
      <c r="CF59" t="s">
        <v>109</v>
      </c>
      <c r="CL59" t="s">
        <v>113</v>
      </c>
      <c r="CM59" t="s">
        <v>1223</v>
      </c>
      <c r="CN59" t="s">
        <v>113</v>
      </c>
      <c r="CO59" t="s">
        <v>1224</v>
      </c>
      <c r="CP59" t="s">
        <v>1225</v>
      </c>
      <c r="CQ59" t="s">
        <v>1227</v>
      </c>
      <c r="CR59" t="s">
        <v>137</v>
      </c>
      <c r="CS59" t="str">
        <f>HYPERLINK("https://nconnect.nicmar.ac.in/pdf/43_resume_1771481579.pdf/Y2FyZWVy","View Resume")</f>
        <v>0</v>
      </c>
    </row>
    <row r="60" spans="1:97">
      <c r="A60" t="s">
        <v>193</v>
      </c>
      <c r="B60" t="s">
        <v>139</v>
      </c>
      <c r="C60" t="s">
        <v>166</v>
      </c>
      <c r="D60" t="s">
        <v>194</v>
      </c>
      <c r="E60" t="s">
        <v>1228</v>
      </c>
      <c r="F60" t="s">
        <v>1229</v>
      </c>
      <c r="G60">
        <v>9562660992</v>
      </c>
      <c r="H60" t="s">
        <v>103</v>
      </c>
      <c r="I60" t="s">
        <v>1230</v>
      </c>
      <c r="J60" t="s">
        <v>145</v>
      </c>
      <c r="K60" t="s">
        <v>1231</v>
      </c>
      <c r="L60" t="s">
        <v>1232</v>
      </c>
      <c r="M60" t="s">
        <v>1233</v>
      </c>
      <c r="N60" t="s">
        <v>109</v>
      </c>
      <c r="AI60" t="s">
        <v>1234</v>
      </c>
      <c r="AJ60" t="s">
        <v>1235</v>
      </c>
      <c r="AK60" t="s">
        <v>1236</v>
      </c>
      <c r="AL60">
        <v>89.3</v>
      </c>
      <c r="AN60">
        <v>2013</v>
      </c>
      <c r="AO60" t="s">
        <v>113</v>
      </c>
      <c r="AP60" t="s">
        <v>1234</v>
      </c>
      <c r="AQ60" t="s">
        <v>1235</v>
      </c>
      <c r="AR60" t="s">
        <v>1237</v>
      </c>
      <c r="AS60">
        <v>95.8</v>
      </c>
      <c r="AU60">
        <v>2015</v>
      </c>
      <c r="AV60" t="s">
        <v>109</v>
      </c>
      <c r="BC60" t="s">
        <v>113</v>
      </c>
      <c r="BD60" t="s">
        <v>1238</v>
      </c>
      <c r="BE60" t="s">
        <v>1239</v>
      </c>
      <c r="BF60" t="s">
        <v>1240</v>
      </c>
      <c r="BG60">
        <v>85.3</v>
      </c>
      <c r="BI60">
        <v>2018</v>
      </c>
      <c r="BJ60">
        <v>19</v>
      </c>
      <c r="BK60" t="s">
        <v>1241</v>
      </c>
      <c r="BL60">
        <v>23</v>
      </c>
      <c r="BN60" t="s">
        <v>113</v>
      </c>
      <c r="BO60" t="s">
        <v>1238</v>
      </c>
      <c r="BP60" t="s">
        <v>1242</v>
      </c>
      <c r="BQ60" t="s">
        <v>1243</v>
      </c>
      <c r="BR60">
        <v>87</v>
      </c>
      <c r="BT60">
        <v>2020</v>
      </c>
      <c r="BU60">
        <v>31</v>
      </c>
      <c r="BV60" t="s">
        <v>1244</v>
      </c>
      <c r="BW60">
        <v>53</v>
      </c>
      <c r="BX60" t="s">
        <v>1245</v>
      </c>
      <c r="BY60" t="s">
        <v>109</v>
      </c>
      <c r="CF60" t="s">
        <v>113</v>
      </c>
      <c r="CG60" t="s">
        <v>1246</v>
      </c>
      <c r="CH60" t="s">
        <v>1247</v>
      </c>
      <c r="CI60" t="s">
        <v>241</v>
      </c>
      <c r="CK60" t="s">
        <v>113</v>
      </c>
      <c r="CL60" t="s">
        <v>109</v>
      </c>
      <c r="CN60" t="s">
        <v>113</v>
      </c>
      <c r="CO60" t="s">
        <v>1248</v>
      </c>
      <c r="CP60" t="s">
        <v>1249</v>
      </c>
      <c r="CQ60" t="s">
        <v>1250</v>
      </c>
      <c r="CR60" t="s">
        <v>137</v>
      </c>
      <c r="CS60" t="str">
        <f>HYPERLINK("https://nconnect.nicmar.ac.in/pdf/117_resume_1771481916.pdf/Y2FyZWVy","View Resume")</f>
        <v>0</v>
      </c>
    </row>
    <row r="61" spans="1:97">
      <c r="A61" t="s">
        <v>138</v>
      </c>
      <c r="B61" t="s">
        <v>139</v>
      </c>
      <c r="C61" t="s">
        <v>140</v>
      </c>
      <c r="D61" t="s">
        <v>141</v>
      </c>
      <c r="E61" t="s">
        <v>1251</v>
      </c>
      <c r="F61" t="s">
        <v>1252</v>
      </c>
      <c r="G61">
        <v>8098142148</v>
      </c>
      <c r="H61" t="s">
        <v>103</v>
      </c>
      <c r="I61" t="s">
        <v>1253</v>
      </c>
      <c r="J61" t="s">
        <v>145</v>
      </c>
      <c r="K61" t="s">
        <v>1254</v>
      </c>
      <c r="L61" t="s">
        <v>1255</v>
      </c>
      <c r="M61" t="s">
        <v>1256</v>
      </c>
      <c r="N61" t="s">
        <v>109</v>
      </c>
      <c r="AI61" t="s">
        <v>1257</v>
      </c>
      <c r="AJ61" t="s">
        <v>1258</v>
      </c>
      <c r="AK61" t="s">
        <v>1259</v>
      </c>
      <c r="AL61">
        <v>86.4</v>
      </c>
      <c r="AN61">
        <v>2008</v>
      </c>
      <c r="AO61" t="s">
        <v>113</v>
      </c>
      <c r="AP61" t="s">
        <v>1257</v>
      </c>
      <c r="AQ61" t="s">
        <v>1258</v>
      </c>
      <c r="AR61" t="s">
        <v>1260</v>
      </c>
      <c r="AS61">
        <v>87.2</v>
      </c>
      <c r="AU61">
        <v>2010</v>
      </c>
      <c r="AV61" t="s">
        <v>109</v>
      </c>
      <c r="BC61" t="s">
        <v>113</v>
      </c>
      <c r="BD61" t="s">
        <v>963</v>
      </c>
      <c r="BE61" t="s">
        <v>1261</v>
      </c>
      <c r="BF61" t="s">
        <v>1262</v>
      </c>
      <c r="BG61">
        <v>69.8</v>
      </c>
      <c r="BH61">
        <v>6.98</v>
      </c>
      <c r="BI61">
        <v>2014</v>
      </c>
      <c r="BJ61">
        <v>2</v>
      </c>
      <c r="BL61">
        <v>9</v>
      </c>
      <c r="BN61" t="s">
        <v>113</v>
      </c>
      <c r="BO61" t="s">
        <v>963</v>
      </c>
      <c r="BP61" t="s">
        <v>1263</v>
      </c>
      <c r="BQ61" t="s">
        <v>1264</v>
      </c>
      <c r="BR61">
        <v>84.5</v>
      </c>
      <c r="BS61">
        <v>8.45</v>
      </c>
      <c r="BT61">
        <v>2016</v>
      </c>
      <c r="BU61">
        <v>14</v>
      </c>
      <c r="BW61">
        <v>47</v>
      </c>
      <c r="BY61" t="s">
        <v>109</v>
      </c>
      <c r="CF61" t="s">
        <v>113</v>
      </c>
      <c r="CG61" t="s">
        <v>1265</v>
      </c>
      <c r="CH61" t="s">
        <v>1266</v>
      </c>
      <c r="CI61" t="s">
        <v>132</v>
      </c>
      <c r="CJ61">
        <v>2025</v>
      </c>
      <c r="CL61" t="s">
        <v>113</v>
      </c>
      <c r="CM61" t="s">
        <v>1267</v>
      </c>
      <c r="CN61" t="s">
        <v>113</v>
      </c>
      <c r="CO61" t="s">
        <v>1268</v>
      </c>
      <c r="CP61" t="s">
        <v>1269</v>
      </c>
      <c r="CQ61" t="s">
        <v>1270</v>
      </c>
      <c r="CR61" t="s">
        <v>137</v>
      </c>
      <c r="CS61" t="str">
        <f>HYPERLINK("https://nconnect.nicmar.ac.in/pdf/105_resume_1771482064.pdf/Y2FyZWVy","View Resume")</f>
        <v>0</v>
      </c>
    </row>
    <row r="62" spans="1:97">
      <c r="A62" t="s">
        <v>193</v>
      </c>
      <c r="B62" t="s">
        <v>139</v>
      </c>
      <c r="C62" t="s">
        <v>166</v>
      </c>
      <c r="D62" t="s">
        <v>194</v>
      </c>
      <c r="E62" t="s">
        <v>1271</v>
      </c>
      <c r="F62" t="s">
        <v>1272</v>
      </c>
      <c r="G62">
        <v>9340994381</v>
      </c>
      <c r="H62" t="s">
        <v>103</v>
      </c>
      <c r="I62" t="s">
        <v>1273</v>
      </c>
      <c r="J62" t="s">
        <v>105</v>
      </c>
      <c r="K62" t="s">
        <v>1274</v>
      </c>
      <c r="L62" t="s">
        <v>1275</v>
      </c>
      <c r="M62" t="s">
        <v>1276</v>
      </c>
      <c r="N62" t="s">
        <v>109</v>
      </c>
      <c r="AI62" t="s">
        <v>1277</v>
      </c>
      <c r="AJ62" t="s">
        <v>1278</v>
      </c>
      <c r="AK62" t="s">
        <v>1279</v>
      </c>
      <c r="AL62">
        <v>56</v>
      </c>
      <c r="AM62">
        <v>5.6</v>
      </c>
      <c r="AN62">
        <v>1999</v>
      </c>
      <c r="AO62" t="s">
        <v>113</v>
      </c>
      <c r="AP62" t="s">
        <v>1280</v>
      </c>
      <c r="AQ62" t="s">
        <v>1281</v>
      </c>
      <c r="AR62" t="s">
        <v>1282</v>
      </c>
      <c r="AS62">
        <v>56</v>
      </c>
      <c r="AU62">
        <v>2001</v>
      </c>
      <c r="AV62" t="s">
        <v>109</v>
      </c>
      <c r="BC62" t="s">
        <v>113</v>
      </c>
      <c r="BD62" t="s">
        <v>1283</v>
      </c>
      <c r="BE62" t="s">
        <v>1284</v>
      </c>
      <c r="BF62" t="s">
        <v>1282</v>
      </c>
      <c r="BG62">
        <v>53</v>
      </c>
      <c r="BI62">
        <v>2004</v>
      </c>
      <c r="BJ62">
        <v>19</v>
      </c>
      <c r="BK62" t="s">
        <v>1285</v>
      </c>
      <c r="BL62">
        <v>53</v>
      </c>
      <c r="BM62" t="s">
        <v>1282</v>
      </c>
      <c r="BN62" t="s">
        <v>113</v>
      </c>
      <c r="BO62" t="s">
        <v>1286</v>
      </c>
      <c r="BP62" t="s">
        <v>1287</v>
      </c>
      <c r="BQ62" t="s">
        <v>1288</v>
      </c>
      <c r="BR62">
        <v>68</v>
      </c>
      <c r="BT62">
        <v>2009</v>
      </c>
      <c r="BU62">
        <v>31</v>
      </c>
      <c r="BV62" t="s">
        <v>1289</v>
      </c>
      <c r="BW62">
        <v>33</v>
      </c>
      <c r="BY62" t="s">
        <v>113</v>
      </c>
      <c r="BZ62" t="s">
        <v>1290</v>
      </c>
      <c r="CA62" t="s">
        <v>1291</v>
      </c>
      <c r="CB62" t="s">
        <v>843</v>
      </c>
      <c r="CC62">
        <v>58</v>
      </c>
      <c r="CE62">
        <v>2013</v>
      </c>
      <c r="CF62" t="s">
        <v>113</v>
      </c>
      <c r="CG62" t="s">
        <v>748</v>
      </c>
      <c r="CH62" t="s">
        <v>1292</v>
      </c>
      <c r="CI62" t="s">
        <v>132</v>
      </c>
      <c r="CJ62">
        <v>2023</v>
      </c>
      <c r="CL62" t="s">
        <v>109</v>
      </c>
      <c r="CN62" t="s">
        <v>109</v>
      </c>
      <c r="CP62" t="s">
        <v>1293</v>
      </c>
      <c r="CQ62" t="s">
        <v>1294</v>
      </c>
      <c r="CR62" t="s">
        <v>137</v>
      </c>
      <c r="CS62" t="str">
        <f>HYPERLINK("https://nconnect.nicmar.ac.in/pdf/109_resume_1771482151.pdf/Y2FyZWVy","View Resume")</f>
        <v>0</v>
      </c>
    </row>
    <row r="63" spans="1:97">
      <c r="A63" t="s">
        <v>374</v>
      </c>
      <c r="B63" t="s">
        <v>98</v>
      </c>
      <c r="C63" t="s">
        <v>166</v>
      </c>
      <c r="D63" t="s">
        <v>225</v>
      </c>
      <c r="E63" t="s">
        <v>1295</v>
      </c>
      <c r="F63" t="s">
        <v>1296</v>
      </c>
      <c r="G63">
        <v>9732092011</v>
      </c>
      <c r="H63" t="s">
        <v>103</v>
      </c>
      <c r="I63" t="s">
        <v>1297</v>
      </c>
      <c r="J63" t="s">
        <v>105</v>
      </c>
      <c r="K63" t="s">
        <v>507</v>
      </c>
      <c r="L63" t="s">
        <v>1298</v>
      </c>
      <c r="M63" t="s">
        <v>1299</v>
      </c>
      <c r="N63" t="s">
        <v>109</v>
      </c>
      <c r="AI63" t="s">
        <v>1300</v>
      </c>
      <c r="AJ63" t="s">
        <v>1235</v>
      </c>
      <c r="AK63" t="s">
        <v>1301</v>
      </c>
      <c r="AL63">
        <v>61.4</v>
      </c>
      <c r="AN63">
        <v>1999</v>
      </c>
      <c r="AO63" t="s">
        <v>113</v>
      </c>
      <c r="AP63" t="s">
        <v>1300</v>
      </c>
      <c r="AQ63" t="s">
        <v>1235</v>
      </c>
      <c r="AR63" t="s">
        <v>1302</v>
      </c>
      <c r="AS63">
        <v>61.6</v>
      </c>
      <c r="AU63">
        <v>2002</v>
      </c>
      <c r="AV63" t="s">
        <v>109</v>
      </c>
      <c r="BC63" t="s">
        <v>113</v>
      </c>
      <c r="BD63" t="s">
        <v>1303</v>
      </c>
      <c r="BE63" t="s">
        <v>1304</v>
      </c>
      <c r="BF63" t="s">
        <v>1305</v>
      </c>
      <c r="BG63">
        <v>61.3</v>
      </c>
      <c r="BI63">
        <v>2005</v>
      </c>
      <c r="BJ63">
        <v>19</v>
      </c>
      <c r="BK63" t="s">
        <v>1306</v>
      </c>
      <c r="BL63">
        <v>53</v>
      </c>
      <c r="BM63" t="s">
        <v>1305</v>
      </c>
      <c r="BN63" t="s">
        <v>113</v>
      </c>
      <c r="BO63" t="s">
        <v>1307</v>
      </c>
      <c r="BP63" t="s">
        <v>1308</v>
      </c>
      <c r="BQ63" t="s">
        <v>1305</v>
      </c>
      <c r="BR63">
        <v>63.3</v>
      </c>
      <c r="BT63">
        <v>2008</v>
      </c>
      <c r="BU63">
        <v>31</v>
      </c>
      <c r="BV63" t="s">
        <v>1309</v>
      </c>
      <c r="BW63">
        <v>53</v>
      </c>
      <c r="BX63" t="s">
        <v>1310</v>
      </c>
      <c r="BY63" t="s">
        <v>113</v>
      </c>
      <c r="BZ63" t="s">
        <v>1311</v>
      </c>
      <c r="CA63" t="s">
        <v>1312</v>
      </c>
      <c r="CB63" t="s">
        <v>1313</v>
      </c>
      <c r="CC63">
        <v>92.3</v>
      </c>
      <c r="CD63">
        <v>9.23</v>
      </c>
      <c r="CE63">
        <v>2018</v>
      </c>
      <c r="CF63" t="s">
        <v>113</v>
      </c>
      <c r="CG63" t="s">
        <v>1314</v>
      </c>
      <c r="CH63" t="s">
        <v>541</v>
      </c>
      <c r="CI63" t="s">
        <v>132</v>
      </c>
      <c r="CJ63">
        <v>2023</v>
      </c>
      <c r="CL63" t="s">
        <v>109</v>
      </c>
      <c r="CN63" t="s">
        <v>113</v>
      </c>
      <c r="CO63" t="s">
        <v>1315</v>
      </c>
      <c r="CP63" t="s">
        <v>268</v>
      </c>
      <c r="CQ63" t="s">
        <v>1316</v>
      </c>
      <c r="CR63" t="s">
        <v>137</v>
      </c>
      <c r="CS63" t="str">
        <f>HYPERLINK("https://nconnect.nicmar.ac.in/pdf/113_resume_1771482354.pdf/Y2FyZWVy","View Resume")</f>
        <v>0</v>
      </c>
    </row>
    <row r="64" spans="1:97">
      <c r="A64" t="s">
        <v>503</v>
      </c>
      <c r="B64" t="s">
        <v>139</v>
      </c>
      <c r="C64" t="s">
        <v>166</v>
      </c>
      <c r="D64" t="s">
        <v>320</v>
      </c>
      <c r="E64" t="s">
        <v>1317</v>
      </c>
      <c r="F64" t="s">
        <v>1318</v>
      </c>
      <c r="G64">
        <v>9035345397</v>
      </c>
      <c r="H64" t="s">
        <v>103</v>
      </c>
      <c r="I64" t="s">
        <v>1319</v>
      </c>
      <c r="J64" t="s">
        <v>105</v>
      </c>
      <c r="K64" t="s">
        <v>1320</v>
      </c>
      <c r="L64" t="s">
        <v>1321</v>
      </c>
      <c r="M64" t="s">
        <v>1322</v>
      </c>
      <c r="N64" t="s">
        <v>109</v>
      </c>
      <c r="AI64" t="s">
        <v>1323</v>
      </c>
      <c r="AJ64" t="s">
        <v>1324</v>
      </c>
      <c r="AK64" t="s">
        <v>1325</v>
      </c>
      <c r="AL64">
        <v>77</v>
      </c>
      <c r="AN64">
        <v>1996</v>
      </c>
      <c r="AO64" t="s">
        <v>113</v>
      </c>
      <c r="AP64" t="s">
        <v>1326</v>
      </c>
      <c r="AQ64" t="s">
        <v>1327</v>
      </c>
      <c r="AR64" t="s">
        <v>1328</v>
      </c>
      <c r="AS64">
        <v>77</v>
      </c>
      <c r="AU64">
        <v>1998</v>
      </c>
      <c r="AV64" t="s">
        <v>109</v>
      </c>
      <c r="BC64" t="s">
        <v>113</v>
      </c>
      <c r="BD64" t="s">
        <v>1329</v>
      </c>
      <c r="BE64" t="s">
        <v>1330</v>
      </c>
      <c r="BF64" t="s">
        <v>841</v>
      </c>
      <c r="BG64">
        <v>76</v>
      </c>
      <c r="BI64">
        <v>2001</v>
      </c>
      <c r="BJ64">
        <v>19</v>
      </c>
      <c r="BL64">
        <v>23</v>
      </c>
      <c r="BN64" t="s">
        <v>113</v>
      </c>
      <c r="BO64" t="s">
        <v>1329</v>
      </c>
      <c r="BP64" t="s">
        <v>1331</v>
      </c>
      <c r="BQ64" t="s">
        <v>1332</v>
      </c>
      <c r="BR64">
        <v>60</v>
      </c>
      <c r="BT64">
        <v>2003</v>
      </c>
      <c r="BU64">
        <v>31</v>
      </c>
      <c r="BV64" t="s">
        <v>1333</v>
      </c>
      <c r="BW64">
        <v>23</v>
      </c>
      <c r="BY64" t="s">
        <v>109</v>
      </c>
      <c r="CF64" t="s">
        <v>113</v>
      </c>
      <c r="CG64" t="s">
        <v>1334</v>
      </c>
      <c r="CH64" t="s">
        <v>1335</v>
      </c>
      <c r="CI64" t="s">
        <v>241</v>
      </c>
      <c r="CK64" t="s">
        <v>109</v>
      </c>
      <c r="CL64" t="s">
        <v>113</v>
      </c>
      <c r="CM64" t="s">
        <v>1336</v>
      </c>
      <c r="CN64" t="s">
        <v>113</v>
      </c>
      <c r="CO64" t="s">
        <v>1337</v>
      </c>
      <c r="CP64" t="s">
        <v>1338</v>
      </c>
      <c r="CQ64" t="s">
        <v>1339</v>
      </c>
      <c r="CR64" t="s">
        <v>137</v>
      </c>
      <c r="CS64" t="str">
        <f>HYPERLINK("https://nconnect.nicmar.ac.in/pdf/123_resume_1771482222.pdf/Y2FyZWVy","View Resume")</f>
        <v>0</v>
      </c>
    </row>
    <row r="65" spans="1:97">
      <c r="A65" t="s">
        <v>295</v>
      </c>
      <c r="B65" t="s">
        <v>139</v>
      </c>
      <c r="C65" t="s">
        <v>296</v>
      </c>
      <c r="D65" t="s">
        <v>297</v>
      </c>
      <c r="E65" t="s">
        <v>1340</v>
      </c>
      <c r="F65" t="s">
        <v>1341</v>
      </c>
      <c r="G65">
        <v>9030342265</v>
      </c>
      <c r="H65" t="s">
        <v>103</v>
      </c>
      <c r="I65" t="s">
        <v>1342</v>
      </c>
      <c r="J65" t="s">
        <v>145</v>
      </c>
      <c r="K65" t="s">
        <v>1343</v>
      </c>
      <c r="L65" t="s">
        <v>1344</v>
      </c>
      <c r="M65" t="s">
        <v>1345</v>
      </c>
      <c r="N65" t="s">
        <v>109</v>
      </c>
      <c r="AI65" t="s">
        <v>1346</v>
      </c>
      <c r="AJ65" t="s">
        <v>1347</v>
      </c>
      <c r="AK65" t="s">
        <v>1348</v>
      </c>
      <c r="AL65">
        <v>90.33</v>
      </c>
      <c r="AN65">
        <v>2011</v>
      </c>
      <c r="AO65" t="s">
        <v>109</v>
      </c>
      <c r="AV65" t="s">
        <v>113</v>
      </c>
      <c r="AW65" t="s">
        <v>310</v>
      </c>
      <c r="AX65" t="s">
        <v>1349</v>
      </c>
      <c r="AY65" t="s">
        <v>310</v>
      </c>
      <c r="AZ65">
        <v>75.69</v>
      </c>
      <c r="BB65">
        <v>2014</v>
      </c>
      <c r="BC65" t="s">
        <v>113</v>
      </c>
      <c r="BD65" t="s">
        <v>1350</v>
      </c>
      <c r="BE65" t="s">
        <v>1351</v>
      </c>
      <c r="BF65" t="s">
        <v>310</v>
      </c>
      <c r="BG65">
        <v>71.31</v>
      </c>
      <c r="BI65">
        <v>2017</v>
      </c>
      <c r="BJ65">
        <v>1</v>
      </c>
      <c r="BL65">
        <v>9</v>
      </c>
      <c r="BN65" t="s">
        <v>113</v>
      </c>
      <c r="BO65" t="s">
        <v>1352</v>
      </c>
      <c r="BP65" t="s">
        <v>1353</v>
      </c>
      <c r="BQ65" t="s">
        <v>1354</v>
      </c>
      <c r="BR65">
        <v>7.15</v>
      </c>
      <c r="BS65">
        <v>7.15</v>
      </c>
      <c r="BT65">
        <v>2019</v>
      </c>
      <c r="BU65">
        <v>12</v>
      </c>
      <c r="BW65">
        <v>15</v>
      </c>
      <c r="BY65" t="s">
        <v>109</v>
      </c>
      <c r="CF65" t="s">
        <v>113</v>
      </c>
      <c r="CG65" t="s">
        <v>1355</v>
      </c>
      <c r="CH65" t="s">
        <v>1352</v>
      </c>
      <c r="CI65" t="s">
        <v>132</v>
      </c>
      <c r="CJ65">
        <v>2025</v>
      </c>
      <c r="CL65" t="s">
        <v>109</v>
      </c>
      <c r="CN65" t="s">
        <v>109</v>
      </c>
      <c r="CP65" t="s">
        <v>1356</v>
      </c>
      <c r="CQ65" t="s">
        <v>1339</v>
      </c>
      <c r="CR65" t="s">
        <v>137</v>
      </c>
      <c r="CS65" t="str">
        <f>HYPERLINK("https://nconnect.nicmar.ac.in/pdf/121_resume_1771482445.pdf/Y2FyZWVy","View Resume")</f>
        <v>0</v>
      </c>
    </row>
    <row r="66" spans="1:97">
      <c r="A66" t="s">
        <v>138</v>
      </c>
      <c r="B66" t="s">
        <v>139</v>
      </c>
      <c r="C66" t="s">
        <v>140</v>
      </c>
      <c r="D66" t="s">
        <v>141</v>
      </c>
      <c r="E66" t="s">
        <v>1357</v>
      </c>
      <c r="F66" t="s">
        <v>1358</v>
      </c>
      <c r="G66">
        <v>8309063066</v>
      </c>
      <c r="H66" t="s">
        <v>103</v>
      </c>
      <c r="I66" t="s">
        <v>1359</v>
      </c>
      <c r="J66" t="s">
        <v>105</v>
      </c>
      <c r="K66" t="s">
        <v>1360</v>
      </c>
      <c r="L66" t="s">
        <v>1361</v>
      </c>
      <c r="M66" t="s">
        <v>1362</v>
      </c>
      <c r="N66" t="s">
        <v>109</v>
      </c>
      <c r="AI66" t="s">
        <v>1363</v>
      </c>
      <c r="AJ66" t="s">
        <v>761</v>
      </c>
      <c r="AK66" t="s">
        <v>983</v>
      </c>
      <c r="AL66">
        <v>83.33</v>
      </c>
      <c r="AN66">
        <v>2004</v>
      </c>
      <c r="AO66" t="s">
        <v>113</v>
      </c>
      <c r="AP66" t="s">
        <v>1364</v>
      </c>
      <c r="AQ66" t="s">
        <v>764</v>
      </c>
      <c r="AR66" t="s">
        <v>1365</v>
      </c>
      <c r="AS66">
        <v>86.9</v>
      </c>
      <c r="AU66">
        <v>2006</v>
      </c>
      <c r="AV66" t="s">
        <v>109</v>
      </c>
      <c r="BC66" t="s">
        <v>113</v>
      </c>
      <c r="BD66" t="s">
        <v>1366</v>
      </c>
      <c r="BE66" t="s">
        <v>1367</v>
      </c>
      <c r="BF66" t="s">
        <v>310</v>
      </c>
      <c r="BG66">
        <v>67.8</v>
      </c>
      <c r="BH66">
        <v>6.78</v>
      </c>
      <c r="BI66">
        <v>2010</v>
      </c>
      <c r="BJ66">
        <v>2</v>
      </c>
      <c r="BL66">
        <v>9</v>
      </c>
      <c r="BN66" t="s">
        <v>113</v>
      </c>
      <c r="BO66" t="s">
        <v>1368</v>
      </c>
      <c r="BP66" t="s">
        <v>1369</v>
      </c>
      <c r="BQ66" t="s">
        <v>141</v>
      </c>
      <c r="BR66">
        <v>79.66</v>
      </c>
      <c r="BT66">
        <v>2016</v>
      </c>
      <c r="BU66">
        <v>14</v>
      </c>
      <c r="BW66">
        <v>7</v>
      </c>
      <c r="BY66" t="s">
        <v>109</v>
      </c>
      <c r="CF66" t="s">
        <v>113</v>
      </c>
      <c r="CG66" t="s">
        <v>141</v>
      </c>
      <c r="CH66" t="s">
        <v>1370</v>
      </c>
      <c r="CI66" t="s">
        <v>132</v>
      </c>
      <c r="CJ66">
        <v>2025</v>
      </c>
      <c r="CL66" t="s">
        <v>109</v>
      </c>
      <c r="CN66" t="s">
        <v>109</v>
      </c>
      <c r="CP66" t="s">
        <v>983</v>
      </c>
      <c r="CQ66" t="s">
        <v>1371</v>
      </c>
      <c r="CR66" t="str">
        <f>HYPERLINK("https://nconnect.nicmar.ac.in/public/storage/profile/6996f5462909c.png","Download")</f>
        <v>0</v>
      </c>
      <c r="CS66" t="str">
        <f>HYPERLINK("https://nconnect.nicmar.ac.in/pdf/125_resume_1771483315.pdf/Y2FyZWVy","View Resume")</f>
        <v>0</v>
      </c>
    </row>
    <row r="67" spans="1:97">
      <c r="A67" t="s">
        <v>658</v>
      </c>
      <c r="B67" t="s">
        <v>319</v>
      </c>
      <c r="C67" t="s">
        <v>140</v>
      </c>
      <c r="D67" t="s">
        <v>141</v>
      </c>
      <c r="E67" t="s">
        <v>1357</v>
      </c>
      <c r="F67" t="s">
        <v>1358</v>
      </c>
      <c r="G67">
        <v>8309063066</v>
      </c>
      <c r="H67" t="s">
        <v>103</v>
      </c>
      <c r="I67" t="s">
        <v>1359</v>
      </c>
      <c r="J67" t="s">
        <v>105</v>
      </c>
      <c r="K67" t="s">
        <v>1360</v>
      </c>
      <c r="L67" t="s">
        <v>1361</v>
      </c>
      <c r="M67" t="s">
        <v>1362</v>
      </c>
      <c r="N67" t="s">
        <v>109</v>
      </c>
      <c r="AI67" t="s">
        <v>1363</v>
      </c>
      <c r="AJ67" t="s">
        <v>761</v>
      </c>
      <c r="AK67" t="s">
        <v>983</v>
      </c>
      <c r="AL67">
        <v>83.33</v>
      </c>
      <c r="AN67">
        <v>2004</v>
      </c>
      <c r="AO67" t="s">
        <v>113</v>
      </c>
      <c r="AP67" t="s">
        <v>1364</v>
      </c>
      <c r="AQ67" t="s">
        <v>764</v>
      </c>
      <c r="AR67" t="s">
        <v>1365</v>
      </c>
      <c r="AS67">
        <v>86.9</v>
      </c>
      <c r="AU67">
        <v>2006</v>
      </c>
      <c r="AV67" t="s">
        <v>109</v>
      </c>
      <c r="BC67" t="s">
        <v>113</v>
      </c>
      <c r="BD67" t="s">
        <v>1366</v>
      </c>
      <c r="BE67" t="s">
        <v>1367</v>
      </c>
      <c r="BF67" t="s">
        <v>310</v>
      </c>
      <c r="BG67">
        <v>67.8</v>
      </c>
      <c r="BH67">
        <v>6.78</v>
      </c>
      <c r="BI67">
        <v>2010</v>
      </c>
      <c r="BJ67">
        <v>2</v>
      </c>
      <c r="BL67">
        <v>9</v>
      </c>
      <c r="BN67" t="s">
        <v>113</v>
      </c>
      <c r="BO67" t="s">
        <v>1368</v>
      </c>
      <c r="BP67" t="s">
        <v>1369</v>
      </c>
      <c r="BQ67" t="s">
        <v>141</v>
      </c>
      <c r="BR67">
        <v>79.66</v>
      </c>
      <c r="BT67">
        <v>2016</v>
      </c>
      <c r="BU67">
        <v>14</v>
      </c>
      <c r="BW67">
        <v>7</v>
      </c>
      <c r="BY67" t="s">
        <v>109</v>
      </c>
      <c r="CF67" t="s">
        <v>113</v>
      </c>
      <c r="CG67" t="s">
        <v>141</v>
      </c>
      <c r="CH67" t="s">
        <v>1370</v>
      </c>
      <c r="CI67" t="s">
        <v>132</v>
      </c>
      <c r="CJ67">
        <v>2025</v>
      </c>
      <c r="CL67" t="s">
        <v>109</v>
      </c>
      <c r="CN67" t="s">
        <v>109</v>
      </c>
      <c r="CP67" t="s">
        <v>983</v>
      </c>
      <c r="CQ67" t="s">
        <v>1372</v>
      </c>
      <c r="CR67" t="str">
        <f>HYPERLINK("https://nconnect.nicmar.ac.in/public/storage/profile/6996f5462909c.png","Download")</f>
        <v>0</v>
      </c>
      <c r="CS67" t="str">
        <f>HYPERLINK("https://nconnect.nicmar.ac.in/pdf/125_resume_1771483315.pdf/Y2FyZWVy","View Resume")</f>
        <v>0</v>
      </c>
    </row>
    <row r="68" spans="1:97">
      <c r="A68" t="s">
        <v>848</v>
      </c>
      <c r="B68" t="s">
        <v>139</v>
      </c>
      <c r="C68" t="s">
        <v>166</v>
      </c>
      <c r="D68" t="s">
        <v>849</v>
      </c>
      <c r="E68" t="s">
        <v>1373</v>
      </c>
      <c r="F68" t="s">
        <v>1374</v>
      </c>
      <c r="G68">
        <v>9339182105</v>
      </c>
      <c r="H68" t="s">
        <v>103</v>
      </c>
      <c r="I68" t="s">
        <v>1375</v>
      </c>
      <c r="J68" t="s">
        <v>145</v>
      </c>
      <c r="K68" t="s">
        <v>1376</v>
      </c>
      <c r="L68" t="s">
        <v>1377</v>
      </c>
      <c r="M68" t="s">
        <v>1378</v>
      </c>
      <c r="N68" t="s">
        <v>109</v>
      </c>
      <c r="AI68" t="s">
        <v>1379</v>
      </c>
      <c r="AJ68" t="s">
        <v>1380</v>
      </c>
      <c r="AK68" t="s">
        <v>1381</v>
      </c>
      <c r="AL68">
        <v>83</v>
      </c>
      <c r="AN68">
        <v>2011</v>
      </c>
      <c r="AO68" t="s">
        <v>113</v>
      </c>
      <c r="AP68" t="s">
        <v>1379</v>
      </c>
      <c r="AQ68" t="s">
        <v>1382</v>
      </c>
      <c r="AR68" t="s">
        <v>1383</v>
      </c>
      <c r="AS68">
        <v>83.6</v>
      </c>
      <c r="AU68">
        <v>2013</v>
      </c>
      <c r="AV68" t="s">
        <v>109</v>
      </c>
      <c r="BC68" t="s">
        <v>113</v>
      </c>
      <c r="BD68" t="s">
        <v>1384</v>
      </c>
      <c r="BE68" t="s">
        <v>1385</v>
      </c>
      <c r="BF68" t="s">
        <v>1386</v>
      </c>
      <c r="BG68">
        <v>62.37</v>
      </c>
      <c r="BI68">
        <v>2016</v>
      </c>
      <c r="BJ68">
        <v>19</v>
      </c>
      <c r="BK68" t="s">
        <v>1387</v>
      </c>
      <c r="BL68">
        <v>53</v>
      </c>
      <c r="BM68" t="s">
        <v>1388</v>
      </c>
      <c r="BN68" t="s">
        <v>113</v>
      </c>
      <c r="BO68" t="s">
        <v>1389</v>
      </c>
      <c r="BP68" t="s">
        <v>1390</v>
      </c>
      <c r="BQ68" t="s">
        <v>1388</v>
      </c>
      <c r="BR68">
        <v>78.5</v>
      </c>
      <c r="BT68">
        <v>2018</v>
      </c>
      <c r="BU68">
        <v>31</v>
      </c>
      <c r="BV68" t="s">
        <v>1391</v>
      </c>
      <c r="BW68">
        <v>53</v>
      </c>
      <c r="BX68" t="s">
        <v>1388</v>
      </c>
      <c r="BY68" t="s">
        <v>109</v>
      </c>
      <c r="CF68" t="s">
        <v>113</v>
      </c>
      <c r="CG68" t="s">
        <v>1392</v>
      </c>
      <c r="CH68" t="s">
        <v>541</v>
      </c>
      <c r="CI68" t="s">
        <v>132</v>
      </c>
      <c r="CJ68">
        <v>2024</v>
      </c>
      <c r="CL68" t="s">
        <v>109</v>
      </c>
      <c r="CN68" t="s">
        <v>113</v>
      </c>
      <c r="CO68" t="s">
        <v>1393</v>
      </c>
      <c r="CP68" t="s">
        <v>1381</v>
      </c>
      <c r="CQ68" t="s">
        <v>1394</v>
      </c>
      <c r="CR68" t="s">
        <v>137</v>
      </c>
      <c r="CS68" t="str">
        <f>HYPERLINK("https://nconnect.nicmar.ac.in/pdf/130_resume_1771483939.pdf/Y2FyZWVy","View Resume")</f>
        <v>0</v>
      </c>
    </row>
    <row r="69" spans="1:97">
      <c r="A69" t="s">
        <v>295</v>
      </c>
      <c r="B69" t="s">
        <v>139</v>
      </c>
      <c r="C69" t="s">
        <v>296</v>
      </c>
      <c r="D69" t="s">
        <v>297</v>
      </c>
      <c r="E69" t="s">
        <v>1395</v>
      </c>
      <c r="F69" t="s">
        <v>1396</v>
      </c>
      <c r="G69">
        <v>9743611173</v>
      </c>
      <c r="H69" t="s">
        <v>103</v>
      </c>
      <c r="I69" t="s">
        <v>1397</v>
      </c>
      <c r="J69" t="s">
        <v>105</v>
      </c>
      <c r="K69" t="s">
        <v>425</v>
      </c>
      <c r="L69" t="s">
        <v>1398</v>
      </c>
      <c r="M69" t="s">
        <v>1399</v>
      </c>
      <c r="N69" t="s">
        <v>109</v>
      </c>
      <c r="AI69" t="s">
        <v>1400</v>
      </c>
      <c r="AJ69" t="s">
        <v>1401</v>
      </c>
      <c r="AK69" t="s">
        <v>1402</v>
      </c>
      <c r="AL69">
        <v>88</v>
      </c>
      <c r="AN69">
        <v>2001</v>
      </c>
      <c r="AO69" t="s">
        <v>113</v>
      </c>
      <c r="AP69" t="s">
        <v>1403</v>
      </c>
      <c r="AQ69" t="s">
        <v>1404</v>
      </c>
      <c r="AR69" t="s">
        <v>1405</v>
      </c>
      <c r="AS69">
        <v>71.33</v>
      </c>
      <c r="AU69">
        <v>2003</v>
      </c>
      <c r="AV69" t="s">
        <v>109</v>
      </c>
      <c r="BC69" t="s">
        <v>113</v>
      </c>
      <c r="BD69" t="s">
        <v>1406</v>
      </c>
      <c r="BE69" t="s">
        <v>1407</v>
      </c>
      <c r="BF69" t="s">
        <v>1408</v>
      </c>
      <c r="BG69">
        <v>73.96</v>
      </c>
      <c r="BI69">
        <v>2007</v>
      </c>
      <c r="BJ69">
        <v>2</v>
      </c>
      <c r="BL69">
        <v>9</v>
      </c>
      <c r="BN69" t="s">
        <v>113</v>
      </c>
      <c r="BO69" t="s">
        <v>1409</v>
      </c>
      <c r="BP69" t="s">
        <v>1410</v>
      </c>
      <c r="BQ69" t="s">
        <v>1411</v>
      </c>
      <c r="BR69">
        <v>82.2</v>
      </c>
      <c r="BS69">
        <v>8.97</v>
      </c>
      <c r="BT69">
        <v>2007</v>
      </c>
      <c r="BU69">
        <v>12</v>
      </c>
      <c r="BW69">
        <v>15</v>
      </c>
      <c r="BY69" t="s">
        <v>109</v>
      </c>
      <c r="CF69" t="s">
        <v>113</v>
      </c>
      <c r="CG69" t="s">
        <v>1412</v>
      </c>
      <c r="CH69" t="s">
        <v>1413</v>
      </c>
      <c r="CI69" t="s">
        <v>241</v>
      </c>
      <c r="CK69" t="s">
        <v>109</v>
      </c>
      <c r="CL69" t="s">
        <v>113</v>
      </c>
      <c r="CM69" t="s">
        <v>1414</v>
      </c>
      <c r="CN69" t="s">
        <v>113</v>
      </c>
      <c r="CO69" t="s">
        <v>1415</v>
      </c>
      <c r="CP69" t="s">
        <v>1416</v>
      </c>
      <c r="CQ69" t="s">
        <v>1417</v>
      </c>
      <c r="CR69" t="s">
        <v>137</v>
      </c>
      <c r="CS69" t="str">
        <f>HYPERLINK("https://nconnect.nicmar.ac.in/pdf/124_resume_1771484126.pdf/Y2FyZWVy","View Resume")</f>
        <v>0</v>
      </c>
    </row>
    <row r="70" spans="1:97">
      <c r="A70" t="s">
        <v>165</v>
      </c>
      <c r="B70" t="s">
        <v>139</v>
      </c>
      <c r="C70" t="s">
        <v>166</v>
      </c>
      <c r="D70" t="s">
        <v>167</v>
      </c>
      <c r="E70" t="s">
        <v>1418</v>
      </c>
      <c r="F70" t="s">
        <v>1419</v>
      </c>
      <c r="G70">
        <v>8763837714</v>
      </c>
      <c r="H70" t="s">
        <v>103</v>
      </c>
      <c r="I70" t="s">
        <v>1420</v>
      </c>
      <c r="J70" t="s">
        <v>105</v>
      </c>
      <c r="K70" t="s">
        <v>1421</v>
      </c>
      <c r="L70" t="s">
        <v>1422</v>
      </c>
      <c r="M70" t="s">
        <v>1423</v>
      </c>
      <c r="N70" t="s">
        <v>113</v>
      </c>
      <c r="O70" t="s">
        <v>1424</v>
      </c>
      <c r="P70" t="s">
        <v>748</v>
      </c>
      <c r="AI70" t="s">
        <v>1425</v>
      </c>
      <c r="AJ70" t="s">
        <v>1426</v>
      </c>
      <c r="AK70" t="s">
        <v>1427</v>
      </c>
      <c r="AL70">
        <v>87.6</v>
      </c>
      <c r="AN70">
        <v>2008</v>
      </c>
      <c r="AO70" t="s">
        <v>113</v>
      </c>
      <c r="AP70" t="s">
        <v>1428</v>
      </c>
      <c r="AQ70" t="s">
        <v>1429</v>
      </c>
      <c r="AR70" t="s">
        <v>1430</v>
      </c>
      <c r="AS70">
        <v>72</v>
      </c>
      <c r="AU70">
        <v>2010</v>
      </c>
      <c r="AV70" t="s">
        <v>109</v>
      </c>
      <c r="BC70" t="s">
        <v>113</v>
      </c>
      <c r="BD70" t="s">
        <v>1431</v>
      </c>
      <c r="BE70" t="s">
        <v>1432</v>
      </c>
      <c r="BF70" t="s">
        <v>1433</v>
      </c>
      <c r="BG70">
        <v>75.7</v>
      </c>
      <c r="BH70">
        <v>7.57</v>
      </c>
      <c r="BI70">
        <v>2014</v>
      </c>
      <c r="BJ70">
        <v>19</v>
      </c>
      <c r="BK70" t="s">
        <v>1434</v>
      </c>
      <c r="BL70">
        <v>53</v>
      </c>
      <c r="BM70" t="s">
        <v>1435</v>
      </c>
      <c r="BN70" t="s">
        <v>113</v>
      </c>
      <c r="BO70" t="s">
        <v>1436</v>
      </c>
      <c r="BP70" t="s">
        <v>1437</v>
      </c>
      <c r="BQ70" t="s">
        <v>1438</v>
      </c>
      <c r="BR70">
        <v>86.3</v>
      </c>
      <c r="BS70">
        <v>8.63</v>
      </c>
      <c r="BT70">
        <v>2017</v>
      </c>
      <c r="BU70">
        <v>31</v>
      </c>
      <c r="BV70" t="s">
        <v>1439</v>
      </c>
      <c r="BW70">
        <v>53</v>
      </c>
      <c r="BX70" t="s">
        <v>1440</v>
      </c>
      <c r="BY70" t="s">
        <v>109</v>
      </c>
      <c r="CF70" t="s">
        <v>113</v>
      </c>
      <c r="CG70" t="s">
        <v>1441</v>
      </c>
      <c r="CH70" t="s">
        <v>1442</v>
      </c>
      <c r="CI70" t="s">
        <v>132</v>
      </c>
      <c r="CJ70">
        <v>2023</v>
      </c>
      <c r="CL70" t="s">
        <v>113</v>
      </c>
      <c r="CM70" t="s">
        <v>1443</v>
      </c>
      <c r="CN70" t="s">
        <v>113</v>
      </c>
      <c r="CO70" t="s">
        <v>1444</v>
      </c>
      <c r="CP70" t="s">
        <v>1445</v>
      </c>
      <c r="CQ70" t="s">
        <v>1446</v>
      </c>
      <c r="CR70" t="s">
        <v>137</v>
      </c>
      <c r="CS70" t="str">
        <f>HYPERLINK("https://nconnect.nicmar.ac.in/pdf/34_resume_1771484139.pdf/Y2FyZWVy","View Resume")</f>
        <v>0</v>
      </c>
    </row>
    <row r="71" spans="1:97">
      <c r="A71" t="s">
        <v>1447</v>
      </c>
      <c r="B71" t="s">
        <v>98</v>
      </c>
      <c r="C71" t="s">
        <v>140</v>
      </c>
      <c r="D71" t="s">
        <v>1448</v>
      </c>
      <c r="E71" t="s">
        <v>1395</v>
      </c>
      <c r="F71" t="s">
        <v>1396</v>
      </c>
      <c r="G71">
        <v>9743611173</v>
      </c>
      <c r="H71" t="s">
        <v>103</v>
      </c>
      <c r="I71" t="s">
        <v>1397</v>
      </c>
      <c r="J71" t="s">
        <v>105</v>
      </c>
      <c r="K71" t="s">
        <v>425</v>
      </c>
      <c r="L71" t="s">
        <v>1398</v>
      </c>
      <c r="M71" t="s">
        <v>1399</v>
      </c>
      <c r="N71" t="s">
        <v>109</v>
      </c>
      <c r="AI71" t="s">
        <v>1400</v>
      </c>
      <c r="AJ71" t="s">
        <v>1401</v>
      </c>
      <c r="AK71" t="s">
        <v>1402</v>
      </c>
      <c r="AL71">
        <v>88</v>
      </c>
      <c r="AN71">
        <v>2001</v>
      </c>
      <c r="AO71" t="s">
        <v>113</v>
      </c>
      <c r="AP71" t="s">
        <v>1403</v>
      </c>
      <c r="AQ71" t="s">
        <v>1404</v>
      </c>
      <c r="AR71" t="s">
        <v>1405</v>
      </c>
      <c r="AS71">
        <v>71.33</v>
      </c>
      <c r="AU71">
        <v>2003</v>
      </c>
      <c r="AV71" t="s">
        <v>109</v>
      </c>
      <c r="BC71" t="s">
        <v>113</v>
      </c>
      <c r="BD71" t="s">
        <v>1406</v>
      </c>
      <c r="BE71" t="s">
        <v>1407</v>
      </c>
      <c r="BF71" t="s">
        <v>1408</v>
      </c>
      <c r="BG71">
        <v>73.96</v>
      </c>
      <c r="BI71">
        <v>2007</v>
      </c>
      <c r="BJ71">
        <v>2</v>
      </c>
      <c r="BL71">
        <v>9</v>
      </c>
      <c r="BN71" t="s">
        <v>113</v>
      </c>
      <c r="BO71" t="s">
        <v>1409</v>
      </c>
      <c r="BP71" t="s">
        <v>1410</v>
      </c>
      <c r="BQ71" t="s">
        <v>1411</v>
      </c>
      <c r="BR71">
        <v>82.2</v>
      </c>
      <c r="BS71">
        <v>8.97</v>
      </c>
      <c r="BT71">
        <v>2007</v>
      </c>
      <c r="BU71">
        <v>12</v>
      </c>
      <c r="BW71">
        <v>15</v>
      </c>
      <c r="BY71" t="s">
        <v>109</v>
      </c>
      <c r="CF71" t="s">
        <v>113</v>
      </c>
      <c r="CG71" t="s">
        <v>1412</v>
      </c>
      <c r="CH71" t="s">
        <v>1413</v>
      </c>
      <c r="CI71" t="s">
        <v>241</v>
      </c>
      <c r="CK71" t="s">
        <v>109</v>
      </c>
      <c r="CL71" t="s">
        <v>113</v>
      </c>
      <c r="CM71" t="s">
        <v>1414</v>
      </c>
      <c r="CN71" t="s">
        <v>113</v>
      </c>
      <c r="CO71" t="s">
        <v>1415</v>
      </c>
      <c r="CP71" t="s">
        <v>1416</v>
      </c>
      <c r="CQ71" t="s">
        <v>1446</v>
      </c>
      <c r="CR71" t="s">
        <v>137</v>
      </c>
      <c r="CS71" t="str">
        <f>HYPERLINK("https://nconnect.nicmar.ac.in/pdf/124_resume_1771484126.pdf/Y2FyZWVy","View Resume")</f>
        <v>0</v>
      </c>
    </row>
    <row r="72" spans="1:97">
      <c r="A72" t="s">
        <v>138</v>
      </c>
      <c r="B72" t="s">
        <v>139</v>
      </c>
      <c r="C72" t="s">
        <v>140</v>
      </c>
      <c r="D72" t="s">
        <v>141</v>
      </c>
      <c r="E72" t="s">
        <v>1449</v>
      </c>
      <c r="F72" t="s">
        <v>1450</v>
      </c>
      <c r="G72">
        <v>9473561334</v>
      </c>
      <c r="H72" t="s">
        <v>103</v>
      </c>
      <c r="I72" t="s">
        <v>1451</v>
      </c>
      <c r="J72" t="s">
        <v>145</v>
      </c>
      <c r="K72" t="s">
        <v>507</v>
      </c>
      <c r="L72" t="s">
        <v>1452</v>
      </c>
      <c r="M72" t="s">
        <v>1453</v>
      </c>
      <c r="N72" t="s">
        <v>109</v>
      </c>
      <c r="AI72" t="s">
        <v>1454</v>
      </c>
      <c r="AJ72" t="s">
        <v>1455</v>
      </c>
      <c r="AK72" t="s">
        <v>1456</v>
      </c>
      <c r="AL72">
        <v>70</v>
      </c>
      <c r="AM72">
        <v>7</v>
      </c>
      <c r="AN72">
        <v>2010</v>
      </c>
      <c r="AO72" t="s">
        <v>113</v>
      </c>
      <c r="AP72" t="s">
        <v>1457</v>
      </c>
      <c r="AQ72" t="s">
        <v>1458</v>
      </c>
      <c r="AR72" t="s">
        <v>1459</v>
      </c>
      <c r="AS72">
        <v>56.6</v>
      </c>
      <c r="AU72">
        <v>2012</v>
      </c>
      <c r="AV72" t="s">
        <v>109</v>
      </c>
      <c r="BC72" t="s">
        <v>113</v>
      </c>
      <c r="BD72" t="s">
        <v>1460</v>
      </c>
      <c r="BE72" t="s">
        <v>1461</v>
      </c>
      <c r="BF72" t="s">
        <v>1462</v>
      </c>
      <c r="BG72">
        <v>68.8</v>
      </c>
      <c r="BI72">
        <v>2016</v>
      </c>
      <c r="BJ72">
        <v>1</v>
      </c>
      <c r="BL72">
        <v>9</v>
      </c>
      <c r="BN72" t="s">
        <v>113</v>
      </c>
      <c r="BO72" t="s">
        <v>1463</v>
      </c>
      <c r="BP72" t="s">
        <v>1464</v>
      </c>
      <c r="BQ72" t="s">
        <v>1465</v>
      </c>
      <c r="BR72">
        <v>82</v>
      </c>
      <c r="BS72">
        <v>8.2</v>
      </c>
      <c r="BT72">
        <v>2020</v>
      </c>
      <c r="BU72">
        <v>14</v>
      </c>
      <c r="BW72">
        <v>47</v>
      </c>
      <c r="BY72" t="s">
        <v>109</v>
      </c>
      <c r="CF72" t="s">
        <v>113</v>
      </c>
      <c r="CG72" t="s">
        <v>1466</v>
      </c>
      <c r="CH72" t="s">
        <v>1467</v>
      </c>
      <c r="CI72" t="s">
        <v>132</v>
      </c>
      <c r="CJ72">
        <v>2025</v>
      </c>
      <c r="CL72" t="s">
        <v>113</v>
      </c>
      <c r="CM72" t="s">
        <v>1468</v>
      </c>
      <c r="CN72" t="s">
        <v>113</v>
      </c>
      <c r="CO72" t="s">
        <v>1469</v>
      </c>
      <c r="CP72" t="s">
        <v>1470</v>
      </c>
      <c r="CQ72" t="s">
        <v>1471</v>
      </c>
      <c r="CR72" t="s">
        <v>137</v>
      </c>
      <c r="CS72" t="str">
        <f>HYPERLINK("https://nconnect.nicmar.ac.in/pdf/107_resume_1771484249.pdf/Y2FyZWVy","View Resume")</f>
        <v>0</v>
      </c>
    </row>
    <row r="73" spans="1:97">
      <c r="A73" t="s">
        <v>191</v>
      </c>
      <c r="B73" t="s">
        <v>139</v>
      </c>
      <c r="C73" t="s">
        <v>140</v>
      </c>
      <c r="D73" t="s">
        <v>192</v>
      </c>
      <c r="E73" t="s">
        <v>1472</v>
      </c>
      <c r="F73" t="s">
        <v>1473</v>
      </c>
      <c r="G73">
        <v>9595077955</v>
      </c>
      <c r="H73" t="s">
        <v>103</v>
      </c>
      <c r="I73" t="s">
        <v>1474</v>
      </c>
      <c r="J73" t="s">
        <v>145</v>
      </c>
      <c r="K73" t="s">
        <v>1475</v>
      </c>
      <c r="L73" t="s">
        <v>1476</v>
      </c>
      <c r="M73" t="s">
        <v>1477</v>
      </c>
      <c r="N73" t="s">
        <v>109</v>
      </c>
      <c r="AI73" t="s">
        <v>1478</v>
      </c>
      <c r="AJ73" t="s">
        <v>1479</v>
      </c>
      <c r="AK73" t="s">
        <v>1480</v>
      </c>
      <c r="AL73">
        <v>73.09</v>
      </c>
      <c r="AN73">
        <v>2010</v>
      </c>
      <c r="AO73" t="s">
        <v>113</v>
      </c>
      <c r="AP73" t="s">
        <v>1481</v>
      </c>
      <c r="AQ73" t="s">
        <v>1479</v>
      </c>
      <c r="AR73" t="s">
        <v>1482</v>
      </c>
      <c r="AS73">
        <v>56.5</v>
      </c>
      <c r="AU73">
        <v>2012</v>
      </c>
      <c r="AV73" t="s">
        <v>109</v>
      </c>
      <c r="BC73" t="s">
        <v>113</v>
      </c>
      <c r="BD73" t="s">
        <v>1483</v>
      </c>
      <c r="BE73" t="s">
        <v>1484</v>
      </c>
      <c r="BF73" t="s">
        <v>1482</v>
      </c>
      <c r="BG73">
        <v>76.45</v>
      </c>
      <c r="BI73">
        <v>2015</v>
      </c>
      <c r="BJ73">
        <v>19</v>
      </c>
      <c r="BK73" t="s">
        <v>1485</v>
      </c>
      <c r="BL73">
        <v>52</v>
      </c>
      <c r="BM73" t="s">
        <v>282</v>
      </c>
      <c r="BN73" t="s">
        <v>113</v>
      </c>
      <c r="BO73" t="s">
        <v>1483</v>
      </c>
      <c r="BP73" t="s">
        <v>1486</v>
      </c>
      <c r="BQ73" t="s">
        <v>282</v>
      </c>
      <c r="BR73">
        <v>70.44</v>
      </c>
      <c r="BS73">
        <v>8.43</v>
      </c>
      <c r="BT73">
        <v>2017</v>
      </c>
      <c r="BU73">
        <v>31</v>
      </c>
      <c r="BV73" t="s">
        <v>1487</v>
      </c>
      <c r="BW73">
        <v>53</v>
      </c>
      <c r="BX73" t="s">
        <v>282</v>
      </c>
      <c r="BY73" t="s">
        <v>113</v>
      </c>
      <c r="BZ73" t="s">
        <v>1483</v>
      </c>
      <c r="CA73" t="s">
        <v>1488</v>
      </c>
      <c r="CB73" t="s">
        <v>1489</v>
      </c>
      <c r="CC73">
        <v>74.91</v>
      </c>
      <c r="CD73">
        <v>8.75</v>
      </c>
      <c r="CE73">
        <v>2019</v>
      </c>
      <c r="CF73" t="s">
        <v>113</v>
      </c>
      <c r="CG73" t="s">
        <v>1490</v>
      </c>
      <c r="CH73" t="s">
        <v>1491</v>
      </c>
      <c r="CI73" t="s">
        <v>132</v>
      </c>
      <c r="CJ73">
        <v>2025</v>
      </c>
      <c r="CL73" t="s">
        <v>113</v>
      </c>
      <c r="CM73" t="s">
        <v>1492</v>
      </c>
      <c r="CN73" t="s">
        <v>113</v>
      </c>
      <c r="CO73" t="s">
        <v>1493</v>
      </c>
      <c r="CP73" t="s">
        <v>1494</v>
      </c>
      <c r="CQ73" t="s">
        <v>1495</v>
      </c>
      <c r="CR73" t="s">
        <v>137</v>
      </c>
      <c r="CS73" t="str">
        <f>HYPERLINK("https://nconnect.nicmar.ac.in/pdf/134_resume_1771484815.pdf/Y2FyZWVy","View Resume")</f>
        <v>0</v>
      </c>
    </row>
    <row r="74" spans="1:97">
      <c r="A74" t="s">
        <v>193</v>
      </c>
      <c r="B74" t="s">
        <v>139</v>
      </c>
      <c r="C74" t="s">
        <v>166</v>
      </c>
      <c r="D74" t="s">
        <v>194</v>
      </c>
      <c r="E74" t="s">
        <v>1496</v>
      </c>
      <c r="F74" t="s">
        <v>1497</v>
      </c>
      <c r="G74">
        <v>9045911949</v>
      </c>
      <c r="H74" t="s">
        <v>103</v>
      </c>
      <c r="I74" t="s">
        <v>1498</v>
      </c>
      <c r="J74" t="s">
        <v>145</v>
      </c>
      <c r="K74" t="s">
        <v>1499</v>
      </c>
      <c r="L74" t="s">
        <v>1500</v>
      </c>
      <c r="M74" t="s">
        <v>1501</v>
      </c>
      <c r="N74" t="s">
        <v>109</v>
      </c>
      <c r="AI74" t="s">
        <v>1502</v>
      </c>
      <c r="AJ74" t="s">
        <v>1503</v>
      </c>
      <c r="AK74" t="s">
        <v>1504</v>
      </c>
      <c r="AL74">
        <v>78</v>
      </c>
      <c r="AN74">
        <v>2007</v>
      </c>
      <c r="AO74" t="s">
        <v>113</v>
      </c>
      <c r="AP74" t="s">
        <v>1505</v>
      </c>
      <c r="AQ74" t="s">
        <v>1506</v>
      </c>
      <c r="AR74" t="s">
        <v>1507</v>
      </c>
      <c r="AS74">
        <v>70.5</v>
      </c>
      <c r="AU74">
        <v>2009</v>
      </c>
      <c r="AV74" t="s">
        <v>109</v>
      </c>
      <c r="BC74" t="s">
        <v>113</v>
      </c>
      <c r="BD74" t="s">
        <v>1508</v>
      </c>
      <c r="BE74" t="s">
        <v>1508</v>
      </c>
      <c r="BF74" t="s">
        <v>841</v>
      </c>
      <c r="BG74">
        <v>61.6</v>
      </c>
      <c r="BI74">
        <v>2012</v>
      </c>
      <c r="BJ74">
        <v>19</v>
      </c>
      <c r="BK74" t="s">
        <v>1509</v>
      </c>
      <c r="BL74">
        <v>53</v>
      </c>
      <c r="BM74" t="s">
        <v>841</v>
      </c>
      <c r="BN74" t="s">
        <v>113</v>
      </c>
      <c r="BO74" t="s">
        <v>817</v>
      </c>
      <c r="BP74" t="s">
        <v>1508</v>
      </c>
      <c r="BQ74" t="s">
        <v>1510</v>
      </c>
      <c r="BR74">
        <v>65.6</v>
      </c>
      <c r="BT74">
        <v>2014</v>
      </c>
      <c r="BU74">
        <v>31</v>
      </c>
      <c r="BV74" t="s">
        <v>1511</v>
      </c>
      <c r="BW74">
        <v>53</v>
      </c>
      <c r="BX74" t="s">
        <v>1510</v>
      </c>
      <c r="BY74" t="s">
        <v>109</v>
      </c>
      <c r="CF74" t="s">
        <v>113</v>
      </c>
      <c r="CG74" t="s">
        <v>748</v>
      </c>
      <c r="CH74" t="s">
        <v>817</v>
      </c>
      <c r="CI74" t="s">
        <v>241</v>
      </c>
      <c r="CK74" t="s">
        <v>113</v>
      </c>
      <c r="CL74" t="s">
        <v>109</v>
      </c>
      <c r="CN74" t="s">
        <v>109</v>
      </c>
      <c r="CP74" t="s">
        <v>1512</v>
      </c>
      <c r="CQ74" t="s">
        <v>1513</v>
      </c>
      <c r="CR74" t="s">
        <v>137</v>
      </c>
      <c r="CS74" t="str">
        <f>HYPERLINK("https://nconnect.nicmar.ac.in/pdf/138_resume_1771484793.pdf/Y2FyZWVy","View Resume")</f>
        <v>0</v>
      </c>
    </row>
    <row r="75" spans="1:97">
      <c r="A75" t="s">
        <v>503</v>
      </c>
      <c r="B75" t="s">
        <v>139</v>
      </c>
      <c r="C75" t="s">
        <v>166</v>
      </c>
      <c r="D75" t="s">
        <v>320</v>
      </c>
      <c r="E75" t="s">
        <v>1514</v>
      </c>
      <c r="F75" t="s">
        <v>1515</v>
      </c>
      <c r="G75">
        <v>9860572490</v>
      </c>
      <c r="H75" t="s">
        <v>170</v>
      </c>
      <c r="I75" t="s">
        <v>1516</v>
      </c>
      <c r="J75" t="s">
        <v>105</v>
      </c>
      <c r="K75" t="s">
        <v>1517</v>
      </c>
      <c r="L75" t="s">
        <v>1518</v>
      </c>
      <c r="M75" t="s">
        <v>1519</v>
      </c>
      <c r="N75" t="s">
        <v>109</v>
      </c>
      <c r="AI75" t="s">
        <v>1520</v>
      </c>
      <c r="AJ75" t="s">
        <v>1521</v>
      </c>
      <c r="AK75" t="s">
        <v>959</v>
      </c>
      <c r="AL75">
        <v>77</v>
      </c>
      <c r="AN75">
        <v>1988</v>
      </c>
      <c r="AO75" t="s">
        <v>113</v>
      </c>
      <c r="AP75" t="s">
        <v>1522</v>
      </c>
      <c r="AQ75" t="s">
        <v>1521</v>
      </c>
      <c r="AR75" t="s">
        <v>1523</v>
      </c>
      <c r="AS75">
        <v>61.67</v>
      </c>
      <c r="AU75">
        <v>1990</v>
      </c>
      <c r="AV75" t="s">
        <v>113</v>
      </c>
      <c r="AW75" t="s">
        <v>1524</v>
      </c>
      <c r="AX75" t="s">
        <v>1525</v>
      </c>
      <c r="AY75" t="s">
        <v>1526</v>
      </c>
      <c r="AZ75">
        <v>60</v>
      </c>
      <c r="BB75">
        <v>1994</v>
      </c>
      <c r="BC75" t="s">
        <v>113</v>
      </c>
      <c r="BD75" t="s">
        <v>1527</v>
      </c>
      <c r="BE75" t="s">
        <v>1528</v>
      </c>
      <c r="BF75" t="s">
        <v>1529</v>
      </c>
      <c r="BG75">
        <v>74</v>
      </c>
      <c r="BI75">
        <v>1993</v>
      </c>
      <c r="BJ75">
        <v>19</v>
      </c>
      <c r="BK75" t="s">
        <v>517</v>
      </c>
      <c r="BL75">
        <v>33</v>
      </c>
      <c r="BN75" t="s">
        <v>113</v>
      </c>
      <c r="BO75" t="s">
        <v>1527</v>
      </c>
      <c r="BP75" t="s">
        <v>1530</v>
      </c>
      <c r="BQ75" t="s">
        <v>1531</v>
      </c>
      <c r="BR75">
        <v>72</v>
      </c>
      <c r="BT75">
        <v>1996</v>
      </c>
      <c r="BU75">
        <v>31</v>
      </c>
      <c r="BW75">
        <v>23</v>
      </c>
      <c r="BY75" t="s">
        <v>113</v>
      </c>
      <c r="BZ75" t="s">
        <v>1527</v>
      </c>
      <c r="CA75" t="s">
        <v>1527</v>
      </c>
      <c r="CB75" t="s">
        <v>1532</v>
      </c>
      <c r="CC75">
        <v>62</v>
      </c>
      <c r="CE75">
        <v>2001</v>
      </c>
      <c r="CF75" t="s">
        <v>113</v>
      </c>
      <c r="CG75" t="s">
        <v>1533</v>
      </c>
      <c r="CH75" t="s">
        <v>1534</v>
      </c>
      <c r="CI75" t="s">
        <v>132</v>
      </c>
      <c r="CJ75">
        <v>2024</v>
      </c>
      <c r="CL75" t="s">
        <v>113</v>
      </c>
      <c r="CM75" t="s">
        <v>1535</v>
      </c>
      <c r="CN75" t="s">
        <v>109</v>
      </c>
      <c r="CP75" t="s">
        <v>1536</v>
      </c>
      <c r="CQ75" t="s">
        <v>1537</v>
      </c>
      <c r="CR75" t="s">
        <v>137</v>
      </c>
      <c r="CS75" t="str">
        <f>HYPERLINK("https://nconnect.nicmar.ac.in/pdf/131_resume_1771485082.pdf/Y2FyZWVy","View Resume")</f>
        <v>0</v>
      </c>
    </row>
    <row r="76" spans="1:97">
      <c r="A76" t="s">
        <v>165</v>
      </c>
      <c r="B76" t="s">
        <v>139</v>
      </c>
      <c r="C76" t="s">
        <v>166</v>
      </c>
      <c r="D76" t="s">
        <v>167</v>
      </c>
      <c r="E76" t="s">
        <v>1538</v>
      </c>
      <c r="F76" t="s">
        <v>1539</v>
      </c>
      <c r="G76">
        <v>9730113355</v>
      </c>
      <c r="H76" t="s">
        <v>103</v>
      </c>
      <c r="I76" t="s">
        <v>1540</v>
      </c>
      <c r="J76" t="s">
        <v>105</v>
      </c>
      <c r="K76" t="s">
        <v>1541</v>
      </c>
      <c r="L76" t="s">
        <v>1542</v>
      </c>
      <c r="M76" t="s">
        <v>1543</v>
      </c>
      <c r="N76" t="s">
        <v>113</v>
      </c>
      <c r="O76" t="s">
        <v>1544</v>
      </c>
      <c r="P76" t="s">
        <v>296</v>
      </c>
      <c r="AI76" t="s">
        <v>1545</v>
      </c>
      <c r="AJ76" t="s">
        <v>1235</v>
      </c>
      <c r="AK76" t="s">
        <v>282</v>
      </c>
      <c r="AL76">
        <v>68.4</v>
      </c>
      <c r="AN76">
        <v>1999</v>
      </c>
      <c r="AO76" t="s">
        <v>113</v>
      </c>
      <c r="AP76" t="s">
        <v>1546</v>
      </c>
      <c r="AQ76" t="s">
        <v>1547</v>
      </c>
      <c r="AR76" t="s">
        <v>1548</v>
      </c>
      <c r="AS76">
        <v>76.17</v>
      </c>
      <c r="AU76">
        <v>2001</v>
      </c>
      <c r="AV76" t="s">
        <v>109</v>
      </c>
      <c r="BC76" t="s">
        <v>113</v>
      </c>
      <c r="BD76" t="s">
        <v>916</v>
      </c>
      <c r="BE76" t="s">
        <v>1549</v>
      </c>
      <c r="BF76" t="s">
        <v>1550</v>
      </c>
      <c r="BG76">
        <v>63.13</v>
      </c>
      <c r="BI76">
        <v>2006</v>
      </c>
      <c r="BJ76">
        <v>19</v>
      </c>
      <c r="BK76" t="s">
        <v>1551</v>
      </c>
      <c r="BL76">
        <v>11</v>
      </c>
      <c r="BN76" t="s">
        <v>113</v>
      </c>
      <c r="BO76" t="s">
        <v>916</v>
      </c>
      <c r="BP76" t="s">
        <v>1552</v>
      </c>
      <c r="BQ76" t="s">
        <v>1553</v>
      </c>
      <c r="BR76">
        <v>65</v>
      </c>
      <c r="BT76">
        <v>2008</v>
      </c>
      <c r="BU76">
        <v>31</v>
      </c>
      <c r="BV76" t="s">
        <v>1554</v>
      </c>
      <c r="BW76">
        <v>33</v>
      </c>
      <c r="BY76" t="s">
        <v>113</v>
      </c>
      <c r="BZ76" t="s">
        <v>1555</v>
      </c>
      <c r="CA76" t="s">
        <v>1556</v>
      </c>
      <c r="CB76" t="s">
        <v>1557</v>
      </c>
      <c r="CC76">
        <v>76.3</v>
      </c>
      <c r="CD76">
        <v>7.63</v>
      </c>
      <c r="CE76">
        <v>2021</v>
      </c>
      <c r="CF76" t="s">
        <v>113</v>
      </c>
      <c r="CG76" t="s">
        <v>194</v>
      </c>
      <c r="CH76" t="s">
        <v>1558</v>
      </c>
      <c r="CI76" t="s">
        <v>132</v>
      </c>
      <c r="CJ76">
        <v>2019</v>
      </c>
      <c r="CL76" t="s">
        <v>109</v>
      </c>
      <c r="CN76" t="s">
        <v>113</v>
      </c>
      <c r="CO76" t="s">
        <v>1559</v>
      </c>
      <c r="CP76" t="s">
        <v>268</v>
      </c>
      <c r="CQ76" t="s">
        <v>1560</v>
      </c>
      <c r="CR76" t="s">
        <v>137</v>
      </c>
      <c r="CS76" t="str">
        <f>HYPERLINK("https://nconnect.nicmar.ac.in/pdf/136_resume_1771485395.pdf/Y2FyZWVy","View Resume")</f>
        <v>0</v>
      </c>
    </row>
    <row r="77" spans="1:97">
      <c r="A77" t="s">
        <v>224</v>
      </c>
      <c r="B77" t="s">
        <v>139</v>
      </c>
      <c r="C77" t="s">
        <v>166</v>
      </c>
      <c r="D77" t="s">
        <v>225</v>
      </c>
      <c r="E77" t="s">
        <v>1561</v>
      </c>
      <c r="F77" t="s">
        <v>1562</v>
      </c>
      <c r="G77">
        <v>9895299870</v>
      </c>
      <c r="H77" t="s">
        <v>103</v>
      </c>
      <c r="I77" t="s">
        <v>1563</v>
      </c>
      <c r="J77" t="s">
        <v>105</v>
      </c>
      <c r="K77" t="s">
        <v>1564</v>
      </c>
      <c r="L77" t="s">
        <v>1565</v>
      </c>
      <c r="M77" t="s">
        <v>1566</v>
      </c>
      <c r="N77" t="s">
        <v>109</v>
      </c>
      <c r="AI77" t="s">
        <v>1567</v>
      </c>
      <c r="AJ77" t="s">
        <v>1568</v>
      </c>
      <c r="AK77" t="s">
        <v>1569</v>
      </c>
      <c r="AL77">
        <v>80</v>
      </c>
      <c r="AN77">
        <v>1999</v>
      </c>
      <c r="AO77" t="s">
        <v>113</v>
      </c>
      <c r="AP77" t="s">
        <v>1567</v>
      </c>
      <c r="AQ77" t="s">
        <v>1570</v>
      </c>
      <c r="AR77" t="s">
        <v>1571</v>
      </c>
      <c r="AS77">
        <v>70</v>
      </c>
      <c r="AU77">
        <v>2001</v>
      </c>
      <c r="AV77" t="s">
        <v>109</v>
      </c>
      <c r="BC77" t="s">
        <v>113</v>
      </c>
      <c r="BD77" t="s">
        <v>1572</v>
      </c>
      <c r="BE77" t="s">
        <v>1573</v>
      </c>
      <c r="BF77" t="s">
        <v>1574</v>
      </c>
      <c r="BG77">
        <v>70</v>
      </c>
      <c r="BI77">
        <v>2004</v>
      </c>
      <c r="BJ77">
        <v>19</v>
      </c>
      <c r="BL77">
        <v>52</v>
      </c>
      <c r="BN77" t="s">
        <v>113</v>
      </c>
      <c r="BO77" t="s">
        <v>1575</v>
      </c>
      <c r="BP77" t="s">
        <v>1576</v>
      </c>
      <c r="BQ77" t="s">
        <v>1577</v>
      </c>
      <c r="BR77">
        <v>73</v>
      </c>
      <c r="BT77">
        <v>2006</v>
      </c>
      <c r="BU77">
        <v>31</v>
      </c>
      <c r="BV77" t="s">
        <v>1578</v>
      </c>
      <c r="BW77">
        <v>24</v>
      </c>
      <c r="BY77" t="s">
        <v>113</v>
      </c>
      <c r="BZ77" t="s">
        <v>1579</v>
      </c>
      <c r="CA77" t="s">
        <v>1576</v>
      </c>
      <c r="CB77" t="s">
        <v>1580</v>
      </c>
      <c r="CC77">
        <v>70</v>
      </c>
      <c r="CE77">
        <v>2014</v>
      </c>
      <c r="CF77" t="s">
        <v>113</v>
      </c>
      <c r="CG77" t="s">
        <v>1581</v>
      </c>
      <c r="CH77" t="s">
        <v>1576</v>
      </c>
      <c r="CI77" t="s">
        <v>132</v>
      </c>
      <c r="CJ77">
        <v>2017</v>
      </c>
      <c r="CL77" t="s">
        <v>113</v>
      </c>
      <c r="CM77" t="s">
        <v>1582</v>
      </c>
      <c r="CN77" t="s">
        <v>113</v>
      </c>
      <c r="CO77" t="s">
        <v>1583</v>
      </c>
      <c r="CP77" t="s">
        <v>1584</v>
      </c>
      <c r="CQ77" t="s">
        <v>1585</v>
      </c>
      <c r="CR77" t="s">
        <v>137</v>
      </c>
      <c r="CS77" t="str">
        <f>HYPERLINK("https://nconnect.nicmar.ac.in/pdf/143_resume_1771485910.pdf/Y2FyZWVy","View Resume")</f>
        <v>0</v>
      </c>
    </row>
    <row r="78" spans="1:97">
      <c r="A78" t="s">
        <v>503</v>
      </c>
      <c r="B78" t="s">
        <v>139</v>
      </c>
      <c r="C78" t="s">
        <v>166</v>
      </c>
      <c r="D78" t="s">
        <v>320</v>
      </c>
      <c r="E78" t="s">
        <v>1586</v>
      </c>
      <c r="F78" t="s">
        <v>1587</v>
      </c>
      <c r="G78">
        <v>7800169473</v>
      </c>
      <c r="H78" t="s">
        <v>170</v>
      </c>
      <c r="I78" t="s">
        <v>1588</v>
      </c>
      <c r="J78" t="s">
        <v>145</v>
      </c>
      <c r="K78" t="s">
        <v>1589</v>
      </c>
      <c r="L78" t="s">
        <v>1590</v>
      </c>
      <c r="M78" t="s">
        <v>1591</v>
      </c>
      <c r="N78" t="s">
        <v>109</v>
      </c>
      <c r="AI78" t="s">
        <v>1592</v>
      </c>
      <c r="AJ78" t="s">
        <v>1593</v>
      </c>
      <c r="AK78" t="s">
        <v>1594</v>
      </c>
      <c r="AL78">
        <v>64.6</v>
      </c>
      <c r="AM78">
        <v>6.8</v>
      </c>
      <c r="AN78">
        <v>2013</v>
      </c>
      <c r="AO78" t="s">
        <v>113</v>
      </c>
      <c r="AP78" t="s">
        <v>1595</v>
      </c>
      <c r="AQ78" t="s">
        <v>1596</v>
      </c>
      <c r="AR78" t="s">
        <v>841</v>
      </c>
      <c r="AS78">
        <v>84.2</v>
      </c>
      <c r="AU78">
        <v>2015</v>
      </c>
      <c r="AV78" t="s">
        <v>113</v>
      </c>
      <c r="AW78" t="s">
        <v>1597</v>
      </c>
      <c r="AX78" t="s">
        <v>1598</v>
      </c>
      <c r="AY78" t="s">
        <v>1599</v>
      </c>
      <c r="AZ78">
        <v>79</v>
      </c>
      <c r="BB78">
        <v>2021</v>
      </c>
      <c r="BC78" t="s">
        <v>113</v>
      </c>
      <c r="BD78" t="s">
        <v>1598</v>
      </c>
      <c r="BE78" t="s">
        <v>1600</v>
      </c>
      <c r="BF78" t="s">
        <v>841</v>
      </c>
      <c r="BG78">
        <v>74.5</v>
      </c>
      <c r="BH78">
        <v>7.85</v>
      </c>
      <c r="BI78">
        <v>2019</v>
      </c>
      <c r="BJ78">
        <v>19</v>
      </c>
      <c r="BK78" t="s">
        <v>1601</v>
      </c>
      <c r="BL78">
        <v>23</v>
      </c>
      <c r="BN78" t="s">
        <v>113</v>
      </c>
      <c r="BO78" t="s">
        <v>1598</v>
      </c>
      <c r="BP78" t="s">
        <v>1600</v>
      </c>
      <c r="BQ78" t="s">
        <v>1074</v>
      </c>
      <c r="BR78">
        <v>65</v>
      </c>
      <c r="BS78">
        <v>6.98</v>
      </c>
      <c r="BT78">
        <v>2021</v>
      </c>
      <c r="BU78">
        <v>31</v>
      </c>
      <c r="BV78" t="s">
        <v>1075</v>
      </c>
      <c r="BW78">
        <v>17</v>
      </c>
      <c r="BY78" t="s">
        <v>109</v>
      </c>
      <c r="CF78" t="s">
        <v>113</v>
      </c>
      <c r="CG78" t="s">
        <v>339</v>
      </c>
      <c r="CH78" t="s">
        <v>1602</v>
      </c>
      <c r="CI78" t="s">
        <v>241</v>
      </c>
      <c r="CK78" t="s">
        <v>109</v>
      </c>
      <c r="CL78" t="s">
        <v>109</v>
      </c>
      <c r="CN78" t="s">
        <v>109</v>
      </c>
      <c r="CP78" t="s">
        <v>1603</v>
      </c>
      <c r="CQ78" t="s">
        <v>1604</v>
      </c>
      <c r="CR78" t="s">
        <v>137</v>
      </c>
      <c r="CS78" t="str">
        <f>HYPERLINK("https://nconnect.nicmar.ac.in/pdf/150_resume_1771486556.pdf/Y2FyZWVy","View Resume")</f>
        <v>0</v>
      </c>
    </row>
    <row r="79" spans="1:97">
      <c r="A79" t="s">
        <v>138</v>
      </c>
      <c r="B79" t="s">
        <v>139</v>
      </c>
      <c r="C79" t="s">
        <v>140</v>
      </c>
      <c r="D79" t="s">
        <v>141</v>
      </c>
      <c r="E79" t="s">
        <v>1605</v>
      </c>
      <c r="F79" t="s">
        <v>1606</v>
      </c>
      <c r="G79">
        <v>8130058795</v>
      </c>
      <c r="H79" t="s">
        <v>170</v>
      </c>
      <c r="I79" t="s">
        <v>1607</v>
      </c>
      <c r="J79" t="s">
        <v>145</v>
      </c>
      <c r="K79" t="s">
        <v>486</v>
      </c>
      <c r="L79" t="s">
        <v>1608</v>
      </c>
      <c r="M79" t="s">
        <v>1609</v>
      </c>
      <c r="N79" t="s">
        <v>109</v>
      </c>
      <c r="AI79" t="s">
        <v>1610</v>
      </c>
      <c r="AJ79" t="s">
        <v>1611</v>
      </c>
      <c r="AK79" t="s">
        <v>1612</v>
      </c>
      <c r="AL79">
        <v>73.5</v>
      </c>
      <c r="AN79">
        <v>2008</v>
      </c>
      <c r="AO79" t="s">
        <v>113</v>
      </c>
      <c r="AP79" t="s">
        <v>1613</v>
      </c>
      <c r="AQ79" t="s">
        <v>1611</v>
      </c>
      <c r="AR79" t="s">
        <v>1614</v>
      </c>
      <c r="AS79">
        <v>76</v>
      </c>
      <c r="AU79">
        <v>2010</v>
      </c>
      <c r="AV79" t="s">
        <v>109</v>
      </c>
      <c r="BC79" t="s">
        <v>113</v>
      </c>
      <c r="BD79" t="s">
        <v>1615</v>
      </c>
      <c r="BE79" t="s">
        <v>1616</v>
      </c>
      <c r="BF79" t="s">
        <v>1617</v>
      </c>
      <c r="BG79">
        <v>76.34</v>
      </c>
      <c r="BI79">
        <v>2014</v>
      </c>
      <c r="BJ79">
        <v>1</v>
      </c>
      <c r="BL79">
        <v>9</v>
      </c>
      <c r="BN79" t="s">
        <v>113</v>
      </c>
      <c r="BO79" t="s">
        <v>1618</v>
      </c>
      <c r="BP79" t="s">
        <v>1619</v>
      </c>
      <c r="BQ79" t="s">
        <v>1620</v>
      </c>
      <c r="BR79">
        <v>91.8</v>
      </c>
      <c r="BS79">
        <v>9.18</v>
      </c>
      <c r="BT79">
        <v>2015</v>
      </c>
      <c r="BU79">
        <v>31</v>
      </c>
      <c r="BV79" t="s">
        <v>1621</v>
      </c>
      <c r="BW79">
        <v>7</v>
      </c>
      <c r="BY79" t="s">
        <v>109</v>
      </c>
      <c r="BZ79" t="s">
        <v>1622</v>
      </c>
      <c r="CF79" t="s">
        <v>113</v>
      </c>
      <c r="CG79" t="s">
        <v>1623</v>
      </c>
      <c r="CH79" t="s">
        <v>1624</v>
      </c>
      <c r="CI79" t="s">
        <v>132</v>
      </c>
      <c r="CJ79">
        <v>2025</v>
      </c>
      <c r="CL79" t="s">
        <v>113</v>
      </c>
      <c r="CM79" t="s">
        <v>1625</v>
      </c>
      <c r="CN79" t="s">
        <v>113</v>
      </c>
      <c r="CO79" t="s">
        <v>1626</v>
      </c>
      <c r="CP79" t="s">
        <v>1627</v>
      </c>
      <c r="CQ79" t="s">
        <v>1628</v>
      </c>
      <c r="CR79" t="s">
        <v>137</v>
      </c>
      <c r="CS79" t="str">
        <f>HYPERLINK("https://nconnect.nicmar.ac.in/pdf/133_resume_1771486796.pdf/Y2FyZWVy","View Resume")</f>
        <v>0</v>
      </c>
    </row>
    <row r="80" spans="1:97">
      <c r="A80" t="s">
        <v>1629</v>
      </c>
      <c r="B80" t="s">
        <v>319</v>
      </c>
      <c r="C80" t="s">
        <v>99</v>
      </c>
      <c r="D80" t="s">
        <v>1630</v>
      </c>
      <c r="E80" t="s">
        <v>1631</v>
      </c>
      <c r="F80" t="s">
        <v>1632</v>
      </c>
      <c r="G80">
        <v>9049507025</v>
      </c>
      <c r="H80" t="s">
        <v>170</v>
      </c>
      <c r="I80" t="s">
        <v>1633</v>
      </c>
      <c r="J80" t="s">
        <v>105</v>
      </c>
      <c r="K80" t="s">
        <v>1634</v>
      </c>
      <c r="L80" t="s">
        <v>1635</v>
      </c>
      <c r="M80" t="s">
        <v>1636</v>
      </c>
      <c r="N80" t="s">
        <v>109</v>
      </c>
      <c r="AI80" t="s">
        <v>1637</v>
      </c>
      <c r="AJ80" t="s">
        <v>1638</v>
      </c>
      <c r="AK80" t="s">
        <v>1639</v>
      </c>
      <c r="AL80">
        <v>82</v>
      </c>
      <c r="AN80">
        <v>2000</v>
      </c>
      <c r="AO80" t="s">
        <v>113</v>
      </c>
      <c r="AP80" t="s">
        <v>1637</v>
      </c>
      <c r="AQ80" t="s">
        <v>1638</v>
      </c>
      <c r="AR80" t="s">
        <v>1640</v>
      </c>
      <c r="AS80">
        <v>84.6</v>
      </c>
      <c r="AU80">
        <v>2002</v>
      </c>
      <c r="AV80" t="s">
        <v>109</v>
      </c>
      <c r="BC80" t="s">
        <v>113</v>
      </c>
      <c r="BD80" t="s">
        <v>1641</v>
      </c>
      <c r="BE80" t="s">
        <v>1642</v>
      </c>
      <c r="BF80" t="s">
        <v>1643</v>
      </c>
      <c r="BG80">
        <v>63</v>
      </c>
      <c r="BI80">
        <v>2007</v>
      </c>
      <c r="BJ80">
        <v>8</v>
      </c>
      <c r="BL80">
        <v>2</v>
      </c>
      <c r="BN80" t="s">
        <v>113</v>
      </c>
      <c r="BO80" t="s">
        <v>1136</v>
      </c>
      <c r="BP80" t="s">
        <v>1644</v>
      </c>
      <c r="BQ80" t="s">
        <v>1645</v>
      </c>
      <c r="BR80">
        <v>65.91</v>
      </c>
      <c r="BT80">
        <v>2010</v>
      </c>
      <c r="BU80">
        <v>31</v>
      </c>
      <c r="BV80" t="s">
        <v>1646</v>
      </c>
      <c r="BW80">
        <v>53</v>
      </c>
      <c r="BY80" t="s">
        <v>109</v>
      </c>
      <c r="CF80" t="s">
        <v>109</v>
      </c>
      <c r="CL80" t="s">
        <v>113</v>
      </c>
      <c r="CM80" t="s">
        <v>1647</v>
      </c>
      <c r="CN80" t="s">
        <v>113</v>
      </c>
      <c r="CO80" t="s">
        <v>1648</v>
      </c>
      <c r="CP80" t="s">
        <v>1649</v>
      </c>
      <c r="CQ80" t="s">
        <v>1650</v>
      </c>
      <c r="CR80" t="s">
        <v>137</v>
      </c>
      <c r="CS80" t="str">
        <f>HYPERLINK("https://nconnect.nicmar.ac.in/pdf/122_resume_1771487492.pdf/Y2FyZWVy","View Resume")</f>
        <v>0</v>
      </c>
    </row>
    <row r="81" spans="1:97">
      <c r="A81" t="s">
        <v>848</v>
      </c>
      <c r="B81" t="s">
        <v>139</v>
      </c>
      <c r="C81" t="s">
        <v>166</v>
      </c>
      <c r="D81" t="s">
        <v>849</v>
      </c>
      <c r="E81" t="s">
        <v>1651</v>
      </c>
      <c r="F81" t="s">
        <v>1652</v>
      </c>
      <c r="G81">
        <v>9142250252</v>
      </c>
      <c r="H81" t="s">
        <v>103</v>
      </c>
      <c r="I81" t="s">
        <v>1653</v>
      </c>
      <c r="J81" t="s">
        <v>145</v>
      </c>
      <c r="K81" t="s">
        <v>1589</v>
      </c>
      <c r="L81" t="s">
        <v>1654</v>
      </c>
      <c r="M81" t="s">
        <v>1655</v>
      </c>
      <c r="N81" t="s">
        <v>109</v>
      </c>
      <c r="AI81" t="s">
        <v>1656</v>
      </c>
      <c r="AJ81" t="s">
        <v>1657</v>
      </c>
      <c r="AK81" t="s">
        <v>1658</v>
      </c>
      <c r="AL81">
        <v>81</v>
      </c>
      <c r="AM81">
        <v>8.6</v>
      </c>
      <c r="AN81">
        <v>2011</v>
      </c>
      <c r="AO81" t="s">
        <v>113</v>
      </c>
      <c r="AP81" t="s">
        <v>1659</v>
      </c>
      <c r="AQ81" t="s">
        <v>1660</v>
      </c>
      <c r="AR81" t="s">
        <v>787</v>
      </c>
      <c r="AS81">
        <v>72</v>
      </c>
      <c r="AT81">
        <v>0</v>
      </c>
      <c r="AU81">
        <v>2013</v>
      </c>
      <c r="AV81" t="s">
        <v>109</v>
      </c>
      <c r="BC81" t="s">
        <v>113</v>
      </c>
      <c r="BD81" t="s">
        <v>1661</v>
      </c>
      <c r="BE81" t="s">
        <v>1662</v>
      </c>
      <c r="BF81" t="s">
        <v>1663</v>
      </c>
      <c r="BG81">
        <v>60</v>
      </c>
      <c r="BI81">
        <v>2017</v>
      </c>
      <c r="BJ81">
        <v>19</v>
      </c>
      <c r="BL81">
        <v>24</v>
      </c>
      <c r="BN81" t="s">
        <v>113</v>
      </c>
      <c r="BO81" t="s">
        <v>1661</v>
      </c>
      <c r="BP81" t="s">
        <v>1664</v>
      </c>
      <c r="BQ81" t="s">
        <v>1665</v>
      </c>
      <c r="BR81">
        <v>73</v>
      </c>
      <c r="BT81">
        <v>2019</v>
      </c>
      <c r="BU81">
        <v>31</v>
      </c>
      <c r="BW81">
        <v>27</v>
      </c>
      <c r="BY81" t="s">
        <v>109</v>
      </c>
      <c r="CF81" t="s">
        <v>113</v>
      </c>
      <c r="CG81" t="s">
        <v>1666</v>
      </c>
      <c r="CH81" t="s">
        <v>1667</v>
      </c>
      <c r="CI81" t="s">
        <v>132</v>
      </c>
      <c r="CJ81">
        <v>2026</v>
      </c>
      <c r="CL81" t="s">
        <v>109</v>
      </c>
      <c r="CN81" t="s">
        <v>113</v>
      </c>
      <c r="CO81" t="s">
        <v>1668</v>
      </c>
      <c r="CP81" t="s">
        <v>1669</v>
      </c>
      <c r="CQ81" t="s">
        <v>1670</v>
      </c>
      <c r="CR81" t="s">
        <v>137</v>
      </c>
      <c r="CS81" t="str">
        <f>HYPERLINK("https://nconnect.nicmar.ac.in/pdf/157_resume_1771488013.pdf/Y2FyZWVy","View Resume")</f>
        <v>0</v>
      </c>
    </row>
    <row r="82" spans="1:97">
      <c r="A82" t="s">
        <v>224</v>
      </c>
      <c r="B82" t="s">
        <v>139</v>
      </c>
      <c r="C82" t="s">
        <v>166</v>
      </c>
      <c r="D82" t="s">
        <v>225</v>
      </c>
      <c r="E82" t="s">
        <v>1671</v>
      </c>
      <c r="F82" t="s">
        <v>1672</v>
      </c>
      <c r="G82">
        <v>9822840978</v>
      </c>
      <c r="H82" t="s">
        <v>170</v>
      </c>
      <c r="I82" t="s">
        <v>1673</v>
      </c>
      <c r="J82" t="s">
        <v>105</v>
      </c>
      <c r="K82" t="s">
        <v>1674</v>
      </c>
      <c r="L82" t="s">
        <v>1675</v>
      </c>
      <c r="M82" t="s">
        <v>1676</v>
      </c>
      <c r="N82" t="s">
        <v>109</v>
      </c>
      <c r="AI82" t="s">
        <v>1677</v>
      </c>
      <c r="AJ82" t="s">
        <v>1678</v>
      </c>
      <c r="AK82" t="s">
        <v>1679</v>
      </c>
      <c r="AL82">
        <v>72.5</v>
      </c>
      <c r="AN82">
        <v>1985</v>
      </c>
      <c r="AO82" t="s">
        <v>113</v>
      </c>
      <c r="AP82" t="s">
        <v>1680</v>
      </c>
      <c r="AQ82" t="s">
        <v>1681</v>
      </c>
      <c r="AR82" t="s">
        <v>1682</v>
      </c>
      <c r="AS82">
        <v>50.25</v>
      </c>
      <c r="AU82">
        <v>1987</v>
      </c>
      <c r="AV82" t="s">
        <v>109</v>
      </c>
      <c r="BC82" t="s">
        <v>113</v>
      </c>
      <c r="BD82" t="s">
        <v>1683</v>
      </c>
      <c r="BE82" t="s">
        <v>1684</v>
      </c>
      <c r="BF82" t="s">
        <v>1685</v>
      </c>
      <c r="BG82">
        <v>56</v>
      </c>
      <c r="BI82">
        <v>1990</v>
      </c>
      <c r="BJ82">
        <v>19</v>
      </c>
      <c r="BK82" t="s">
        <v>1686</v>
      </c>
      <c r="BL82">
        <v>53</v>
      </c>
      <c r="BM82" t="s">
        <v>1687</v>
      </c>
      <c r="BN82" t="s">
        <v>113</v>
      </c>
      <c r="BO82" t="s">
        <v>280</v>
      </c>
      <c r="BP82" t="s">
        <v>1688</v>
      </c>
      <c r="BQ82" t="s">
        <v>1689</v>
      </c>
      <c r="BR82">
        <v>62.97</v>
      </c>
      <c r="BS82">
        <v>4.29</v>
      </c>
      <c r="BT82">
        <v>2015</v>
      </c>
      <c r="BU82">
        <v>31</v>
      </c>
      <c r="BV82" t="s">
        <v>1690</v>
      </c>
      <c r="BW82">
        <v>53</v>
      </c>
      <c r="BX82" t="s">
        <v>1689</v>
      </c>
      <c r="BY82" t="s">
        <v>109</v>
      </c>
      <c r="CF82" t="s">
        <v>113</v>
      </c>
      <c r="CG82" t="s">
        <v>1691</v>
      </c>
      <c r="CH82" t="s">
        <v>1692</v>
      </c>
      <c r="CI82" t="s">
        <v>132</v>
      </c>
      <c r="CJ82">
        <v>2026</v>
      </c>
      <c r="CL82" t="s">
        <v>113</v>
      </c>
      <c r="CM82" t="s">
        <v>1693</v>
      </c>
      <c r="CN82" t="s">
        <v>113</v>
      </c>
      <c r="CO82" t="s">
        <v>1694</v>
      </c>
      <c r="CP82" t="s">
        <v>1695</v>
      </c>
      <c r="CQ82" t="s">
        <v>1696</v>
      </c>
      <c r="CR82" t="s">
        <v>137</v>
      </c>
      <c r="CS82" t="str">
        <f>HYPERLINK("https://nconnect.nicmar.ac.in/pdf/69_resume_1771488309.pdf/Y2FyZWVy","View Resume")</f>
        <v>0</v>
      </c>
    </row>
    <row r="83" spans="1:97">
      <c r="A83" t="s">
        <v>374</v>
      </c>
      <c r="B83" t="s">
        <v>98</v>
      </c>
      <c r="C83" t="s">
        <v>166</v>
      </c>
      <c r="D83" t="s">
        <v>225</v>
      </c>
      <c r="E83" t="s">
        <v>1697</v>
      </c>
      <c r="F83" t="s">
        <v>1698</v>
      </c>
      <c r="G83">
        <v>7045927988</v>
      </c>
      <c r="H83" t="s">
        <v>103</v>
      </c>
      <c r="I83" t="s">
        <v>1699</v>
      </c>
      <c r="J83" t="s">
        <v>105</v>
      </c>
      <c r="K83" t="s">
        <v>1700</v>
      </c>
      <c r="L83" t="s">
        <v>1701</v>
      </c>
      <c r="M83" t="s">
        <v>1702</v>
      </c>
      <c r="N83" t="s">
        <v>109</v>
      </c>
      <c r="AI83" t="s">
        <v>1703</v>
      </c>
      <c r="AJ83" t="s">
        <v>1704</v>
      </c>
      <c r="AK83" t="s">
        <v>1705</v>
      </c>
      <c r="AL83">
        <v>63</v>
      </c>
      <c r="AM83">
        <v>8</v>
      </c>
      <c r="AN83">
        <v>1981</v>
      </c>
      <c r="AO83" t="s">
        <v>113</v>
      </c>
      <c r="AP83" t="s">
        <v>1706</v>
      </c>
      <c r="AQ83" t="s">
        <v>1704</v>
      </c>
      <c r="AR83" t="s">
        <v>1707</v>
      </c>
      <c r="AS83">
        <v>67</v>
      </c>
      <c r="AT83">
        <v>8</v>
      </c>
      <c r="AU83">
        <v>1983</v>
      </c>
      <c r="AV83" t="s">
        <v>109</v>
      </c>
      <c r="BC83" t="s">
        <v>113</v>
      </c>
      <c r="BD83" t="s">
        <v>1708</v>
      </c>
      <c r="BE83" t="s">
        <v>1709</v>
      </c>
      <c r="BF83" t="s">
        <v>1710</v>
      </c>
      <c r="BG83">
        <v>47.5</v>
      </c>
      <c r="BH83">
        <v>5</v>
      </c>
      <c r="BI83">
        <v>1985</v>
      </c>
      <c r="BJ83">
        <v>19</v>
      </c>
      <c r="BK83" t="s">
        <v>336</v>
      </c>
      <c r="BL83">
        <v>53</v>
      </c>
      <c r="BM83" t="s">
        <v>1711</v>
      </c>
      <c r="BN83" t="s">
        <v>113</v>
      </c>
      <c r="BO83" t="s">
        <v>1712</v>
      </c>
      <c r="BP83" t="s">
        <v>1713</v>
      </c>
      <c r="BQ83" t="s">
        <v>1714</v>
      </c>
      <c r="BR83">
        <v>63</v>
      </c>
      <c r="BS83">
        <v>8</v>
      </c>
      <c r="BT83">
        <v>1988</v>
      </c>
      <c r="BU83">
        <v>31</v>
      </c>
      <c r="BV83" t="s">
        <v>1715</v>
      </c>
      <c r="BW83">
        <v>53</v>
      </c>
      <c r="BX83" t="s">
        <v>1716</v>
      </c>
      <c r="BY83" t="s">
        <v>113</v>
      </c>
      <c r="BZ83" t="s">
        <v>1717</v>
      </c>
      <c r="CA83" t="s">
        <v>1718</v>
      </c>
      <c r="CB83" t="s">
        <v>1719</v>
      </c>
      <c r="CC83">
        <v>61</v>
      </c>
      <c r="CD83">
        <v>7</v>
      </c>
      <c r="CE83">
        <v>1997</v>
      </c>
      <c r="CF83" t="s">
        <v>113</v>
      </c>
      <c r="CG83" t="s">
        <v>843</v>
      </c>
      <c r="CH83" t="s">
        <v>1720</v>
      </c>
      <c r="CI83" t="s">
        <v>132</v>
      </c>
      <c r="CJ83">
        <v>2022</v>
      </c>
      <c r="CL83" t="s">
        <v>113</v>
      </c>
      <c r="CM83" t="s">
        <v>1721</v>
      </c>
      <c r="CN83" t="s">
        <v>113</v>
      </c>
      <c r="CO83" t="s">
        <v>1722</v>
      </c>
      <c r="CP83" t="s">
        <v>1723</v>
      </c>
      <c r="CQ83" t="s">
        <v>1724</v>
      </c>
      <c r="CR83" t="s">
        <v>137</v>
      </c>
      <c r="CS83" t="str">
        <f>HYPERLINK("https://nconnect.nicmar.ac.in/pdf/151_resume_1771488494.pdf/Y2FyZWVy","View Resume")</f>
        <v>0</v>
      </c>
    </row>
    <row r="84" spans="1:97">
      <c r="A84" t="s">
        <v>503</v>
      </c>
      <c r="B84" t="s">
        <v>139</v>
      </c>
      <c r="C84" t="s">
        <v>166</v>
      </c>
      <c r="D84" t="s">
        <v>320</v>
      </c>
      <c r="E84" t="s">
        <v>1725</v>
      </c>
      <c r="F84" t="s">
        <v>1726</v>
      </c>
      <c r="G84">
        <v>6398487264</v>
      </c>
      <c r="H84" t="s">
        <v>170</v>
      </c>
      <c r="I84" t="s">
        <v>1727</v>
      </c>
      <c r="J84" t="s">
        <v>105</v>
      </c>
      <c r="K84" t="s">
        <v>528</v>
      </c>
      <c r="L84" t="s">
        <v>1728</v>
      </c>
      <c r="M84" t="s">
        <v>1729</v>
      </c>
      <c r="N84" t="s">
        <v>109</v>
      </c>
      <c r="AI84" t="s">
        <v>1730</v>
      </c>
      <c r="AJ84" t="s">
        <v>1506</v>
      </c>
      <c r="AK84" t="s">
        <v>784</v>
      </c>
      <c r="AL84">
        <v>76</v>
      </c>
      <c r="AN84">
        <v>2011</v>
      </c>
      <c r="AO84" t="s">
        <v>113</v>
      </c>
      <c r="AP84" t="s">
        <v>1731</v>
      </c>
      <c r="AQ84" t="s">
        <v>1506</v>
      </c>
      <c r="AR84" t="s">
        <v>841</v>
      </c>
      <c r="AS84">
        <v>80</v>
      </c>
      <c r="AU84">
        <v>2013</v>
      </c>
      <c r="AV84" t="s">
        <v>109</v>
      </c>
      <c r="BC84" t="s">
        <v>113</v>
      </c>
      <c r="BD84" t="s">
        <v>817</v>
      </c>
      <c r="BE84" t="s">
        <v>1732</v>
      </c>
      <c r="BF84" t="s">
        <v>841</v>
      </c>
      <c r="BG84">
        <v>76.5</v>
      </c>
      <c r="BI84">
        <v>2016</v>
      </c>
      <c r="BJ84">
        <v>19</v>
      </c>
      <c r="BK84" t="s">
        <v>1733</v>
      </c>
      <c r="BL84">
        <v>23</v>
      </c>
      <c r="BN84" t="s">
        <v>113</v>
      </c>
      <c r="BO84" t="s">
        <v>817</v>
      </c>
      <c r="BP84" t="s">
        <v>1734</v>
      </c>
      <c r="BQ84" t="s">
        <v>339</v>
      </c>
      <c r="BR84">
        <v>81.7</v>
      </c>
      <c r="BT84">
        <v>2018</v>
      </c>
      <c r="BU84">
        <v>4</v>
      </c>
      <c r="BW84">
        <v>23</v>
      </c>
      <c r="BY84" t="s">
        <v>109</v>
      </c>
      <c r="BZ84" t="s">
        <v>817</v>
      </c>
      <c r="CF84" t="s">
        <v>113</v>
      </c>
      <c r="CG84" t="s">
        <v>339</v>
      </c>
      <c r="CH84" t="s">
        <v>1735</v>
      </c>
      <c r="CI84" t="s">
        <v>132</v>
      </c>
      <c r="CJ84">
        <v>2024</v>
      </c>
      <c r="CL84" t="s">
        <v>113</v>
      </c>
      <c r="CM84" t="s">
        <v>1736</v>
      </c>
      <c r="CN84" t="s">
        <v>113</v>
      </c>
      <c r="CO84" t="s">
        <v>1737</v>
      </c>
      <c r="CP84" t="s">
        <v>1738</v>
      </c>
      <c r="CQ84" t="s">
        <v>1739</v>
      </c>
      <c r="CR84" t="s">
        <v>137</v>
      </c>
      <c r="CS84" t="str">
        <f>HYPERLINK("https://nconnect.nicmar.ac.in/pdf/154_resume_1771488681.pdf/Y2FyZWVy","View Resume")</f>
        <v>0</v>
      </c>
    </row>
    <row r="85" spans="1:97">
      <c r="A85" t="s">
        <v>138</v>
      </c>
      <c r="B85" t="s">
        <v>139</v>
      </c>
      <c r="C85" t="s">
        <v>140</v>
      </c>
      <c r="D85" t="s">
        <v>141</v>
      </c>
      <c r="E85" t="s">
        <v>1740</v>
      </c>
      <c r="F85" t="s">
        <v>1741</v>
      </c>
      <c r="G85">
        <v>9890244093</v>
      </c>
      <c r="H85" t="s">
        <v>103</v>
      </c>
      <c r="I85" t="s">
        <v>1742</v>
      </c>
      <c r="J85" t="s">
        <v>105</v>
      </c>
      <c r="K85" t="s">
        <v>1743</v>
      </c>
      <c r="L85" t="s">
        <v>1744</v>
      </c>
      <c r="M85" t="s">
        <v>1745</v>
      </c>
      <c r="N85" t="s">
        <v>109</v>
      </c>
      <c r="AI85" t="s">
        <v>1746</v>
      </c>
      <c r="AJ85" t="s">
        <v>1747</v>
      </c>
      <c r="AK85" t="s">
        <v>779</v>
      </c>
      <c r="AL85">
        <v>55.73</v>
      </c>
      <c r="AN85">
        <v>1999</v>
      </c>
      <c r="AO85" t="s">
        <v>113</v>
      </c>
      <c r="AP85" t="s">
        <v>1748</v>
      </c>
      <c r="AQ85" t="s">
        <v>1747</v>
      </c>
      <c r="AR85" t="s">
        <v>1749</v>
      </c>
      <c r="AS85">
        <v>73.33</v>
      </c>
      <c r="AU85">
        <v>2001</v>
      </c>
      <c r="AV85" t="s">
        <v>113</v>
      </c>
      <c r="AW85" t="s">
        <v>1750</v>
      </c>
      <c r="AX85" t="s">
        <v>1751</v>
      </c>
      <c r="AY85" t="s">
        <v>1752</v>
      </c>
      <c r="AZ85">
        <v>66.21</v>
      </c>
      <c r="BB85">
        <v>2004</v>
      </c>
      <c r="BC85" t="s">
        <v>113</v>
      </c>
      <c r="BD85" t="s">
        <v>1753</v>
      </c>
      <c r="BE85" t="s">
        <v>1754</v>
      </c>
      <c r="BF85" t="s">
        <v>1755</v>
      </c>
      <c r="BG85">
        <v>63.64</v>
      </c>
      <c r="BI85">
        <v>2007</v>
      </c>
      <c r="BJ85">
        <v>2</v>
      </c>
      <c r="BL85">
        <v>9</v>
      </c>
      <c r="BN85" t="s">
        <v>113</v>
      </c>
      <c r="BO85" t="s">
        <v>1756</v>
      </c>
      <c r="BP85" t="s">
        <v>1757</v>
      </c>
      <c r="BQ85" t="s">
        <v>1758</v>
      </c>
      <c r="BR85">
        <v>70.5</v>
      </c>
      <c r="BS85">
        <v>7.55</v>
      </c>
      <c r="BT85">
        <v>2009</v>
      </c>
      <c r="BU85">
        <v>14</v>
      </c>
      <c r="BW85">
        <v>7</v>
      </c>
      <c r="BY85" t="s">
        <v>109</v>
      </c>
      <c r="CF85" t="s">
        <v>113</v>
      </c>
      <c r="CG85" t="s">
        <v>355</v>
      </c>
      <c r="CH85" t="s">
        <v>1759</v>
      </c>
      <c r="CI85" t="s">
        <v>132</v>
      </c>
      <c r="CJ85">
        <v>2024</v>
      </c>
      <c r="CL85" t="s">
        <v>109</v>
      </c>
      <c r="CN85" t="s">
        <v>113</v>
      </c>
      <c r="CO85" t="s">
        <v>1760</v>
      </c>
      <c r="CP85" t="s">
        <v>1761</v>
      </c>
      <c r="CQ85" t="s">
        <v>1762</v>
      </c>
      <c r="CR85" t="str">
        <f>HYPERLINK("https://nconnect.nicmar.ac.in/public/storage/profile/6996ca8326ddf.png","Download")</f>
        <v>0</v>
      </c>
      <c r="CS85" t="str">
        <f>HYPERLINK("https://nconnect.nicmar.ac.in/pdf/140_resume_1771489085.pdf/Y2FyZWVy","View Resume")</f>
        <v>0</v>
      </c>
    </row>
    <row r="86" spans="1:97">
      <c r="A86" t="s">
        <v>318</v>
      </c>
      <c r="B86" t="s">
        <v>319</v>
      </c>
      <c r="C86" t="s">
        <v>166</v>
      </c>
      <c r="D86" t="s">
        <v>320</v>
      </c>
      <c r="E86" t="s">
        <v>1763</v>
      </c>
      <c r="F86" t="s">
        <v>1764</v>
      </c>
      <c r="G86">
        <v>9830726317</v>
      </c>
      <c r="H86" t="s">
        <v>103</v>
      </c>
      <c r="I86" t="s">
        <v>1765</v>
      </c>
      <c r="J86" t="s">
        <v>145</v>
      </c>
      <c r="K86" t="s">
        <v>1766</v>
      </c>
      <c r="L86" t="s">
        <v>1767</v>
      </c>
      <c r="M86" t="s">
        <v>1768</v>
      </c>
      <c r="N86" t="s">
        <v>109</v>
      </c>
      <c r="AI86" t="s">
        <v>1769</v>
      </c>
      <c r="AJ86" t="s">
        <v>1770</v>
      </c>
      <c r="AK86" t="s">
        <v>1771</v>
      </c>
      <c r="AL86">
        <v>65</v>
      </c>
      <c r="AN86">
        <v>1995</v>
      </c>
      <c r="AO86" t="s">
        <v>113</v>
      </c>
      <c r="AP86" t="s">
        <v>1769</v>
      </c>
      <c r="AQ86" t="s">
        <v>1772</v>
      </c>
      <c r="AR86" t="s">
        <v>386</v>
      </c>
      <c r="AS86">
        <v>76</v>
      </c>
      <c r="AU86">
        <v>1997</v>
      </c>
      <c r="AV86" t="s">
        <v>109</v>
      </c>
      <c r="BA86">
        <v>0</v>
      </c>
      <c r="BC86" t="s">
        <v>113</v>
      </c>
      <c r="BD86" t="s">
        <v>1773</v>
      </c>
      <c r="BE86" t="s">
        <v>1774</v>
      </c>
      <c r="BF86" t="s">
        <v>1775</v>
      </c>
      <c r="BG86">
        <v>57</v>
      </c>
      <c r="BI86">
        <v>2000</v>
      </c>
      <c r="BJ86">
        <v>19</v>
      </c>
      <c r="BK86" t="s">
        <v>1776</v>
      </c>
      <c r="BL86">
        <v>23</v>
      </c>
      <c r="BN86" t="s">
        <v>113</v>
      </c>
      <c r="BO86" t="s">
        <v>1773</v>
      </c>
      <c r="BP86" t="s">
        <v>1773</v>
      </c>
      <c r="BQ86" t="s">
        <v>1777</v>
      </c>
      <c r="BR86">
        <v>63</v>
      </c>
      <c r="BT86">
        <v>2002</v>
      </c>
      <c r="BU86">
        <v>31</v>
      </c>
      <c r="BV86" t="s">
        <v>1778</v>
      </c>
      <c r="BW86">
        <v>23</v>
      </c>
      <c r="BY86" t="s">
        <v>113</v>
      </c>
      <c r="BZ86" t="s">
        <v>1779</v>
      </c>
      <c r="CA86" t="s">
        <v>1780</v>
      </c>
      <c r="CB86" t="s">
        <v>1781</v>
      </c>
      <c r="CC86">
        <v>85</v>
      </c>
      <c r="CE86">
        <v>2011</v>
      </c>
      <c r="CF86" t="s">
        <v>113</v>
      </c>
      <c r="CG86" t="s">
        <v>1781</v>
      </c>
      <c r="CH86" t="s">
        <v>1782</v>
      </c>
      <c r="CI86" t="s">
        <v>132</v>
      </c>
      <c r="CJ86">
        <v>2017</v>
      </c>
      <c r="CL86" t="s">
        <v>113</v>
      </c>
      <c r="CM86" t="s">
        <v>1783</v>
      </c>
      <c r="CN86" t="s">
        <v>113</v>
      </c>
      <c r="CO86" t="s">
        <v>1784</v>
      </c>
      <c r="CP86" t="s">
        <v>1785</v>
      </c>
      <c r="CQ86" t="s">
        <v>1786</v>
      </c>
      <c r="CR86" t="s">
        <v>137</v>
      </c>
      <c r="CS86" t="str">
        <f>HYPERLINK("https://nconnect.nicmar.ac.in/pdf/28_resume_1771482099.pdf/Y2FyZWVy","View Resume")</f>
        <v>0</v>
      </c>
    </row>
    <row r="87" spans="1:97">
      <c r="A87" t="s">
        <v>193</v>
      </c>
      <c r="B87" t="s">
        <v>139</v>
      </c>
      <c r="C87" t="s">
        <v>166</v>
      </c>
      <c r="D87" t="s">
        <v>194</v>
      </c>
      <c r="E87" t="s">
        <v>1787</v>
      </c>
      <c r="F87" t="s">
        <v>1788</v>
      </c>
      <c r="G87">
        <v>9198152335</v>
      </c>
      <c r="H87" t="s">
        <v>170</v>
      </c>
      <c r="I87" t="s">
        <v>1789</v>
      </c>
      <c r="J87" t="s">
        <v>145</v>
      </c>
      <c r="K87" t="s">
        <v>486</v>
      </c>
      <c r="L87" t="s">
        <v>1790</v>
      </c>
      <c r="M87" t="s">
        <v>1791</v>
      </c>
      <c r="N87" t="s">
        <v>109</v>
      </c>
      <c r="AI87" t="s">
        <v>1792</v>
      </c>
      <c r="AJ87" t="s">
        <v>1793</v>
      </c>
      <c r="AK87" t="s">
        <v>1794</v>
      </c>
      <c r="AL87">
        <v>89</v>
      </c>
      <c r="AM87">
        <v>9.4</v>
      </c>
      <c r="AN87">
        <v>2014</v>
      </c>
      <c r="AO87" t="s">
        <v>113</v>
      </c>
      <c r="AP87" t="s">
        <v>1795</v>
      </c>
      <c r="AQ87" t="s">
        <v>1796</v>
      </c>
      <c r="AR87" t="s">
        <v>841</v>
      </c>
      <c r="AS87">
        <v>70</v>
      </c>
      <c r="AU87">
        <v>2016</v>
      </c>
      <c r="AV87" t="s">
        <v>109</v>
      </c>
      <c r="BC87" t="s">
        <v>113</v>
      </c>
      <c r="BD87" t="s">
        <v>1797</v>
      </c>
      <c r="BE87" t="s">
        <v>1798</v>
      </c>
      <c r="BF87" t="s">
        <v>1799</v>
      </c>
      <c r="BG87">
        <v>64</v>
      </c>
      <c r="BI87">
        <v>2019</v>
      </c>
      <c r="BJ87">
        <v>9</v>
      </c>
      <c r="BL87">
        <v>23</v>
      </c>
      <c r="BN87" t="s">
        <v>113</v>
      </c>
      <c r="BO87" t="s">
        <v>1800</v>
      </c>
      <c r="BP87" t="s">
        <v>1801</v>
      </c>
      <c r="BQ87" t="s">
        <v>1799</v>
      </c>
      <c r="BR87">
        <v>74</v>
      </c>
      <c r="BT87">
        <v>2021</v>
      </c>
      <c r="BU87">
        <v>28</v>
      </c>
      <c r="BW87">
        <v>23</v>
      </c>
      <c r="BY87" t="s">
        <v>109</v>
      </c>
      <c r="CF87" t="s">
        <v>113</v>
      </c>
      <c r="CG87" t="s">
        <v>1802</v>
      </c>
      <c r="CH87" t="s">
        <v>1803</v>
      </c>
      <c r="CI87" t="s">
        <v>241</v>
      </c>
      <c r="CK87" t="s">
        <v>109</v>
      </c>
      <c r="CL87" t="s">
        <v>113</v>
      </c>
      <c r="CM87" t="s">
        <v>1804</v>
      </c>
      <c r="CN87" t="s">
        <v>113</v>
      </c>
      <c r="CO87" t="s">
        <v>1805</v>
      </c>
      <c r="CP87" t="s">
        <v>268</v>
      </c>
      <c r="CQ87" t="s">
        <v>1806</v>
      </c>
      <c r="CR87" t="s">
        <v>137</v>
      </c>
      <c r="CS87" t="str">
        <f>HYPERLINK("https://nconnect.nicmar.ac.in/pdf/146_resume_1771489616.pdf/Y2FyZWVy","View Resume")</f>
        <v>0</v>
      </c>
    </row>
    <row r="88" spans="1:97">
      <c r="A88" t="s">
        <v>295</v>
      </c>
      <c r="B88" t="s">
        <v>139</v>
      </c>
      <c r="C88" t="s">
        <v>296</v>
      </c>
      <c r="D88" t="s">
        <v>297</v>
      </c>
      <c r="E88" t="s">
        <v>1807</v>
      </c>
      <c r="F88" t="s">
        <v>1808</v>
      </c>
      <c r="G88">
        <v>9701259476</v>
      </c>
      <c r="H88" t="s">
        <v>103</v>
      </c>
      <c r="I88" t="s">
        <v>1809</v>
      </c>
      <c r="J88" t="s">
        <v>145</v>
      </c>
      <c r="K88" t="s">
        <v>1810</v>
      </c>
      <c r="L88" t="s">
        <v>1811</v>
      </c>
      <c r="M88" t="s">
        <v>1812</v>
      </c>
      <c r="N88" t="s">
        <v>109</v>
      </c>
      <c r="AI88" t="s">
        <v>1813</v>
      </c>
      <c r="AJ88" t="s">
        <v>1814</v>
      </c>
      <c r="AK88" t="s">
        <v>1815</v>
      </c>
      <c r="AL88">
        <v>68.7</v>
      </c>
      <c r="AN88">
        <v>2011</v>
      </c>
      <c r="AO88" t="s">
        <v>113</v>
      </c>
      <c r="AP88" t="s">
        <v>1816</v>
      </c>
      <c r="AQ88" t="s">
        <v>1817</v>
      </c>
      <c r="AR88" t="s">
        <v>1818</v>
      </c>
      <c r="AS88">
        <v>68.9</v>
      </c>
      <c r="AU88">
        <v>2013</v>
      </c>
      <c r="AV88" t="s">
        <v>109</v>
      </c>
      <c r="BC88" t="s">
        <v>113</v>
      </c>
      <c r="BD88" t="s">
        <v>1819</v>
      </c>
      <c r="BE88" t="s">
        <v>1820</v>
      </c>
      <c r="BF88" t="s">
        <v>310</v>
      </c>
      <c r="BG88">
        <v>72.34</v>
      </c>
      <c r="BI88">
        <v>2017</v>
      </c>
      <c r="BJ88">
        <v>1</v>
      </c>
      <c r="BL88">
        <v>9</v>
      </c>
      <c r="BN88" t="s">
        <v>113</v>
      </c>
      <c r="BO88" t="s">
        <v>1821</v>
      </c>
      <c r="BP88" t="s">
        <v>1822</v>
      </c>
      <c r="BQ88" t="s">
        <v>1823</v>
      </c>
      <c r="BR88">
        <v>96.5</v>
      </c>
      <c r="BS88">
        <v>9.65</v>
      </c>
      <c r="BT88">
        <v>2022</v>
      </c>
      <c r="BU88">
        <v>12</v>
      </c>
      <c r="BW88">
        <v>15</v>
      </c>
      <c r="BY88" t="s">
        <v>109</v>
      </c>
      <c r="CF88" t="s">
        <v>113</v>
      </c>
      <c r="CG88" t="s">
        <v>1824</v>
      </c>
      <c r="CH88" t="s">
        <v>1352</v>
      </c>
      <c r="CI88" t="s">
        <v>241</v>
      </c>
      <c r="CK88" t="s">
        <v>109</v>
      </c>
      <c r="CL88" t="s">
        <v>113</v>
      </c>
      <c r="CM88" t="s">
        <v>1825</v>
      </c>
      <c r="CN88" t="s">
        <v>113</v>
      </c>
      <c r="CO88" t="s">
        <v>1826</v>
      </c>
      <c r="CP88" t="s">
        <v>1827</v>
      </c>
      <c r="CQ88" t="s">
        <v>1828</v>
      </c>
      <c r="CR88" t="str">
        <f>HYPERLINK("https://nconnect.nicmar.ac.in/public/storage/profile/6996ce07e712f.png","Download")</f>
        <v>0</v>
      </c>
      <c r="CS88" t="str">
        <f>HYPERLINK("https://nconnect.nicmar.ac.in/pdf/158_resume_1771490765.pdf/Y2FyZWVy","View Resume")</f>
        <v>0</v>
      </c>
    </row>
    <row r="89" spans="1:97">
      <c r="A89" t="s">
        <v>372</v>
      </c>
      <c r="B89" t="s">
        <v>139</v>
      </c>
      <c r="C89" t="s">
        <v>296</v>
      </c>
      <c r="D89" t="s">
        <v>373</v>
      </c>
      <c r="E89" t="s">
        <v>1807</v>
      </c>
      <c r="F89" t="s">
        <v>1808</v>
      </c>
      <c r="G89">
        <v>9701259476</v>
      </c>
      <c r="H89" t="s">
        <v>103</v>
      </c>
      <c r="I89" t="s">
        <v>1809</v>
      </c>
      <c r="J89" t="s">
        <v>145</v>
      </c>
      <c r="K89" t="s">
        <v>1810</v>
      </c>
      <c r="L89" t="s">
        <v>1811</v>
      </c>
      <c r="M89" t="s">
        <v>1812</v>
      </c>
      <c r="N89" t="s">
        <v>109</v>
      </c>
      <c r="AI89" t="s">
        <v>1813</v>
      </c>
      <c r="AJ89" t="s">
        <v>1814</v>
      </c>
      <c r="AK89" t="s">
        <v>1815</v>
      </c>
      <c r="AL89">
        <v>68.7</v>
      </c>
      <c r="AN89">
        <v>2011</v>
      </c>
      <c r="AO89" t="s">
        <v>113</v>
      </c>
      <c r="AP89" t="s">
        <v>1816</v>
      </c>
      <c r="AQ89" t="s">
        <v>1817</v>
      </c>
      <c r="AR89" t="s">
        <v>1818</v>
      </c>
      <c r="AS89">
        <v>68.9</v>
      </c>
      <c r="AU89">
        <v>2013</v>
      </c>
      <c r="AV89" t="s">
        <v>109</v>
      </c>
      <c r="BC89" t="s">
        <v>113</v>
      </c>
      <c r="BD89" t="s">
        <v>1819</v>
      </c>
      <c r="BE89" t="s">
        <v>1820</v>
      </c>
      <c r="BF89" t="s">
        <v>310</v>
      </c>
      <c r="BG89">
        <v>72.34</v>
      </c>
      <c r="BI89">
        <v>2017</v>
      </c>
      <c r="BJ89">
        <v>1</v>
      </c>
      <c r="BL89">
        <v>9</v>
      </c>
      <c r="BN89" t="s">
        <v>113</v>
      </c>
      <c r="BO89" t="s">
        <v>1821</v>
      </c>
      <c r="BP89" t="s">
        <v>1822</v>
      </c>
      <c r="BQ89" t="s">
        <v>1823</v>
      </c>
      <c r="BR89">
        <v>96.5</v>
      </c>
      <c r="BS89">
        <v>9.65</v>
      </c>
      <c r="BT89">
        <v>2022</v>
      </c>
      <c r="BU89">
        <v>12</v>
      </c>
      <c r="BW89">
        <v>15</v>
      </c>
      <c r="BY89" t="s">
        <v>109</v>
      </c>
      <c r="CF89" t="s">
        <v>113</v>
      </c>
      <c r="CG89" t="s">
        <v>1824</v>
      </c>
      <c r="CH89" t="s">
        <v>1352</v>
      </c>
      <c r="CI89" t="s">
        <v>241</v>
      </c>
      <c r="CK89" t="s">
        <v>109</v>
      </c>
      <c r="CL89" t="s">
        <v>113</v>
      </c>
      <c r="CM89" t="s">
        <v>1825</v>
      </c>
      <c r="CN89" t="s">
        <v>113</v>
      </c>
      <c r="CO89" t="s">
        <v>1826</v>
      </c>
      <c r="CP89" t="s">
        <v>1827</v>
      </c>
      <c r="CQ89" t="s">
        <v>1829</v>
      </c>
      <c r="CR89" t="str">
        <f>HYPERLINK("https://nconnect.nicmar.ac.in/public/storage/profile/6996ce07e712f.png","Download")</f>
        <v>0</v>
      </c>
      <c r="CS89" t="str">
        <f>HYPERLINK("https://nconnect.nicmar.ac.in/pdf/158_resume_1771490765.pdf/Y2FyZWVy","View Resume")</f>
        <v>0</v>
      </c>
    </row>
    <row r="90" spans="1:97">
      <c r="A90" t="s">
        <v>193</v>
      </c>
      <c r="B90" t="s">
        <v>139</v>
      </c>
      <c r="C90" t="s">
        <v>166</v>
      </c>
      <c r="D90" t="s">
        <v>194</v>
      </c>
      <c r="E90" t="s">
        <v>1830</v>
      </c>
      <c r="F90" t="s">
        <v>1831</v>
      </c>
      <c r="G90">
        <v>8748956358</v>
      </c>
      <c r="H90" t="s">
        <v>103</v>
      </c>
      <c r="I90" t="s">
        <v>1832</v>
      </c>
      <c r="J90" t="s">
        <v>105</v>
      </c>
      <c r="K90" t="s">
        <v>425</v>
      </c>
      <c r="L90" t="s">
        <v>1833</v>
      </c>
      <c r="M90" t="s">
        <v>1834</v>
      </c>
      <c r="N90" t="s">
        <v>109</v>
      </c>
      <c r="AI90" t="s">
        <v>1835</v>
      </c>
      <c r="AJ90" t="s">
        <v>1836</v>
      </c>
      <c r="AK90" t="s">
        <v>1837</v>
      </c>
      <c r="AL90">
        <v>76.96</v>
      </c>
      <c r="AN90">
        <v>2012</v>
      </c>
      <c r="AO90" t="s">
        <v>113</v>
      </c>
      <c r="AP90" t="s">
        <v>1838</v>
      </c>
      <c r="AQ90" t="s">
        <v>1839</v>
      </c>
      <c r="AR90" t="s">
        <v>1840</v>
      </c>
      <c r="AS90">
        <v>61.2</v>
      </c>
      <c r="AU90">
        <v>2014</v>
      </c>
      <c r="AV90" t="s">
        <v>109</v>
      </c>
      <c r="BC90" t="s">
        <v>113</v>
      </c>
      <c r="BD90" t="s">
        <v>1841</v>
      </c>
      <c r="BE90" t="s">
        <v>1842</v>
      </c>
      <c r="BF90" t="s">
        <v>1843</v>
      </c>
      <c r="BG90">
        <v>62.78</v>
      </c>
      <c r="BI90">
        <v>2018</v>
      </c>
      <c r="BJ90">
        <v>19</v>
      </c>
      <c r="BK90" t="s">
        <v>1485</v>
      </c>
      <c r="BL90">
        <v>24</v>
      </c>
      <c r="BN90" t="s">
        <v>113</v>
      </c>
      <c r="BO90" t="s">
        <v>1844</v>
      </c>
      <c r="BP90" t="s">
        <v>1845</v>
      </c>
      <c r="BQ90" t="s">
        <v>748</v>
      </c>
      <c r="BR90">
        <v>69</v>
      </c>
      <c r="BS90">
        <v>7.36</v>
      </c>
      <c r="BT90">
        <v>2020</v>
      </c>
      <c r="BU90">
        <v>31</v>
      </c>
      <c r="BV90" t="s">
        <v>340</v>
      </c>
      <c r="BW90">
        <v>33</v>
      </c>
      <c r="BY90" t="s">
        <v>109</v>
      </c>
      <c r="CF90" t="s">
        <v>113</v>
      </c>
      <c r="CG90" t="s">
        <v>795</v>
      </c>
      <c r="CH90" t="s">
        <v>1846</v>
      </c>
      <c r="CI90" t="s">
        <v>132</v>
      </c>
      <c r="CJ90">
        <v>2025</v>
      </c>
      <c r="CL90" t="s">
        <v>113</v>
      </c>
      <c r="CM90" t="s">
        <v>1847</v>
      </c>
      <c r="CN90" t="s">
        <v>113</v>
      </c>
      <c r="CO90" t="s">
        <v>1848</v>
      </c>
      <c r="CP90" t="s">
        <v>1849</v>
      </c>
      <c r="CQ90" t="s">
        <v>1850</v>
      </c>
      <c r="CR90" t="s">
        <v>137</v>
      </c>
      <c r="CS90" t="str">
        <f>HYPERLINK("https://nconnect.nicmar.ac.in/pdf/167_resume_1771490951.pdf/Y2FyZWVy","View Resume")</f>
        <v>0</v>
      </c>
    </row>
    <row r="91" spans="1:97">
      <c r="A91" t="s">
        <v>523</v>
      </c>
      <c r="B91" t="s">
        <v>139</v>
      </c>
      <c r="C91" t="s">
        <v>166</v>
      </c>
      <c r="D91" t="s">
        <v>524</v>
      </c>
      <c r="E91" t="s">
        <v>1851</v>
      </c>
      <c r="F91" t="s">
        <v>1852</v>
      </c>
      <c r="G91">
        <v>9823583222</v>
      </c>
      <c r="H91" t="s">
        <v>103</v>
      </c>
      <c r="I91" t="s">
        <v>1853</v>
      </c>
      <c r="J91" t="s">
        <v>105</v>
      </c>
      <c r="K91" t="s">
        <v>1854</v>
      </c>
      <c r="L91" t="s">
        <v>1855</v>
      </c>
      <c r="M91" t="s">
        <v>1856</v>
      </c>
      <c r="N91" t="s">
        <v>109</v>
      </c>
      <c r="AI91" t="s">
        <v>1857</v>
      </c>
      <c r="AJ91" t="s">
        <v>353</v>
      </c>
      <c r="AK91" t="s">
        <v>1858</v>
      </c>
      <c r="AL91">
        <v>82.93</v>
      </c>
      <c r="AN91">
        <v>1996</v>
      </c>
      <c r="AO91" t="s">
        <v>113</v>
      </c>
      <c r="AP91" t="s">
        <v>1859</v>
      </c>
      <c r="AQ91" t="s">
        <v>353</v>
      </c>
      <c r="AR91" t="s">
        <v>408</v>
      </c>
      <c r="AS91">
        <v>67</v>
      </c>
      <c r="AU91">
        <v>1998</v>
      </c>
      <c r="AV91" t="s">
        <v>109</v>
      </c>
      <c r="BC91" t="s">
        <v>113</v>
      </c>
      <c r="BD91" t="s">
        <v>1860</v>
      </c>
      <c r="BE91" t="s">
        <v>1861</v>
      </c>
      <c r="BF91" t="s">
        <v>1862</v>
      </c>
      <c r="BG91">
        <v>66.02</v>
      </c>
      <c r="BI91">
        <v>2003</v>
      </c>
      <c r="BJ91">
        <v>19</v>
      </c>
      <c r="BK91" t="s">
        <v>283</v>
      </c>
      <c r="BL91">
        <v>53</v>
      </c>
      <c r="BM91" t="s">
        <v>1863</v>
      </c>
      <c r="BN91" t="s">
        <v>113</v>
      </c>
      <c r="BO91" t="s">
        <v>1864</v>
      </c>
      <c r="BP91" t="s">
        <v>1865</v>
      </c>
      <c r="BQ91" t="s">
        <v>1866</v>
      </c>
      <c r="BR91">
        <v>64.7</v>
      </c>
      <c r="BT91">
        <v>2007</v>
      </c>
      <c r="BU91">
        <v>31</v>
      </c>
      <c r="BV91" t="s">
        <v>1867</v>
      </c>
      <c r="BW91">
        <v>53</v>
      </c>
      <c r="BX91" t="s">
        <v>1868</v>
      </c>
      <c r="BY91" t="s">
        <v>113</v>
      </c>
      <c r="BZ91" t="s">
        <v>1869</v>
      </c>
      <c r="CA91" t="s">
        <v>1870</v>
      </c>
      <c r="CB91" t="s">
        <v>1871</v>
      </c>
      <c r="CC91">
        <v>92.3</v>
      </c>
      <c r="CD91">
        <v>9.23</v>
      </c>
      <c r="CE91">
        <v>2022</v>
      </c>
      <c r="CF91" t="s">
        <v>113</v>
      </c>
      <c r="CG91" t="s">
        <v>1872</v>
      </c>
      <c r="CH91" t="s">
        <v>1873</v>
      </c>
      <c r="CI91" t="s">
        <v>132</v>
      </c>
      <c r="CJ91">
        <v>2017</v>
      </c>
      <c r="CL91" t="s">
        <v>109</v>
      </c>
      <c r="CN91" t="s">
        <v>109</v>
      </c>
      <c r="CP91" t="s">
        <v>1874</v>
      </c>
      <c r="CQ91" t="s">
        <v>1875</v>
      </c>
      <c r="CR91" t="str">
        <f>HYPERLINK("https://nconnect.nicmar.ac.in/public/storage/profile/6996cee936833.png","Download")</f>
        <v>0</v>
      </c>
      <c r="CS91" t="str">
        <f>HYPERLINK("https://nconnect.nicmar.ac.in/pdf/128_resume_1771490869.pdf/Y2FyZWVy","View Resume")</f>
        <v>0</v>
      </c>
    </row>
    <row r="92" spans="1:97">
      <c r="A92" t="s">
        <v>138</v>
      </c>
      <c r="B92" t="s">
        <v>139</v>
      </c>
      <c r="C92" t="s">
        <v>140</v>
      </c>
      <c r="D92" t="s">
        <v>141</v>
      </c>
      <c r="E92" t="s">
        <v>1876</v>
      </c>
      <c r="F92" t="s">
        <v>1877</v>
      </c>
      <c r="G92">
        <v>6303963384</v>
      </c>
      <c r="H92" t="s">
        <v>103</v>
      </c>
      <c r="I92" t="s">
        <v>1878</v>
      </c>
      <c r="J92" t="s">
        <v>105</v>
      </c>
      <c r="K92" t="s">
        <v>1879</v>
      </c>
      <c r="L92" t="s">
        <v>1880</v>
      </c>
      <c r="M92" t="s">
        <v>1881</v>
      </c>
      <c r="N92" t="s">
        <v>109</v>
      </c>
      <c r="AI92" t="s">
        <v>1882</v>
      </c>
      <c r="AJ92" t="s">
        <v>1883</v>
      </c>
      <c r="AK92" t="s">
        <v>1884</v>
      </c>
      <c r="AL92">
        <v>85.3</v>
      </c>
      <c r="AN92">
        <v>2010</v>
      </c>
      <c r="AO92" t="s">
        <v>113</v>
      </c>
      <c r="AP92" t="s">
        <v>1885</v>
      </c>
      <c r="AQ92" t="s">
        <v>1886</v>
      </c>
      <c r="AR92" t="s">
        <v>1887</v>
      </c>
      <c r="AS92">
        <v>70.6</v>
      </c>
      <c r="AT92">
        <v>7.06</v>
      </c>
      <c r="AU92">
        <v>2012</v>
      </c>
      <c r="AV92" t="s">
        <v>109</v>
      </c>
      <c r="BC92" t="s">
        <v>113</v>
      </c>
      <c r="BD92" t="s">
        <v>1885</v>
      </c>
      <c r="BE92" t="s">
        <v>1885</v>
      </c>
      <c r="BF92" t="s">
        <v>310</v>
      </c>
      <c r="BG92">
        <v>81.4</v>
      </c>
      <c r="BH92">
        <v>8.14</v>
      </c>
      <c r="BI92">
        <v>2016</v>
      </c>
      <c r="BJ92">
        <v>1</v>
      </c>
      <c r="BL92">
        <v>9</v>
      </c>
      <c r="BN92" t="s">
        <v>113</v>
      </c>
      <c r="BO92" t="s">
        <v>1888</v>
      </c>
      <c r="BP92" t="s">
        <v>1888</v>
      </c>
      <c r="BQ92" t="s">
        <v>141</v>
      </c>
      <c r="BR92">
        <v>91.8</v>
      </c>
      <c r="BS92">
        <v>9.18</v>
      </c>
      <c r="BT92">
        <v>2018</v>
      </c>
      <c r="BU92">
        <v>14</v>
      </c>
      <c r="BW92">
        <v>47</v>
      </c>
      <c r="BY92" t="s">
        <v>109</v>
      </c>
      <c r="CF92" t="s">
        <v>113</v>
      </c>
      <c r="CG92" t="s">
        <v>1889</v>
      </c>
      <c r="CH92" t="s">
        <v>1890</v>
      </c>
      <c r="CI92" t="s">
        <v>132</v>
      </c>
      <c r="CJ92">
        <v>2025</v>
      </c>
      <c r="CL92" t="s">
        <v>113</v>
      </c>
      <c r="CM92" t="s">
        <v>1891</v>
      </c>
      <c r="CN92" t="s">
        <v>113</v>
      </c>
      <c r="CO92" t="s">
        <v>1892</v>
      </c>
      <c r="CP92" t="s">
        <v>1893</v>
      </c>
      <c r="CQ92" t="s">
        <v>1894</v>
      </c>
      <c r="CR92" t="str">
        <f>HYPERLINK("https://nconnect.nicmar.ac.in/public/storage/profile/6996d028dad36.png","Download")</f>
        <v>0</v>
      </c>
      <c r="CS92" t="str">
        <f>HYPERLINK("https://nconnect.nicmar.ac.in/pdf/160_resume_1771491150.pdf/Y2FyZWVy","View Resume")</f>
        <v>0</v>
      </c>
    </row>
    <row r="93" spans="1:97">
      <c r="A93" t="s">
        <v>374</v>
      </c>
      <c r="B93" t="s">
        <v>98</v>
      </c>
      <c r="C93" t="s">
        <v>166</v>
      </c>
      <c r="D93" t="s">
        <v>225</v>
      </c>
      <c r="E93" t="s">
        <v>1895</v>
      </c>
      <c r="F93" t="s">
        <v>1896</v>
      </c>
      <c r="G93">
        <v>9819785475</v>
      </c>
      <c r="H93" t="s">
        <v>103</v>
      </c>
      <c r="I93" t="s">
        <v>1897</v>
      </c>
      <c r="J93" t="s">
        <v>105</v>
      </c>
      <c r="K93" t="s">
        <v>1898</v>
      </c>
      <c r="L93" t="s">
        <v>1899</v>
      </c>
      <c r="M93" t="s">
        <v>1900</v>
      </c>
      <c r="N93" t="s">
        <v>109</v>
      </c>
      <c r="AI93" t="s">
        <v>1901</v>
      </c>
      <c r="AJ93" t="s">
        <v>1902</v>
      </c>
      <c r="AK93" t="s">
        <v>1903</v>
      </c>
      <c r="AL93">
        <v>73.14</v>
      </c>
      <c r="AN93">
        <v>1991</v>
      </c>
      <c r="AO93" t="s">
        <v>113</v>
      </c>
      <c r="AP93" t="s">
        <v>1904</v>
      </c>
      <c r="AQ93" t="s">
        <v>1902</v>
      </c>
      <c r="AR93" t="s">
        <v>1794</v>
      </c>
      <c r="AS93">
        <v>61.5</v>
      </c>
      <c r="AU93">
        <v>1993</v>
      </c>
      <c r="AV93" t="s">
        <v>113</v>
      </c>
      <c r="AW93" t="s">
        <v>1905</v>
      </c>
      <c r="AX93" t="s">
        <v>1906</v>
      </c>
      <c r="AY93" t="s">
        <v>1907</v>
      </c>
      <c r="AZ93">
        <v>76.09</v>
      </c>
      <c r="BB93">
        <v>1996</v>
      </c>
      <c r="BC93" t="s">
        <v>113</v>
      </c>
      <c r="BD93" t="s">
        <v>1908</v>
      </c>
      <c r="BE93" t="s">
        <v>1909</v>
      </c>
      <c r="BF93" t="s">
        <v>1910</v>
      </c>
      <c r="BG93">
        <v>54.5</v>
      </c>
      <c r="BI93">
        <v>2001</v>
      </c>
      <c r="BJ93">
        <v>19</v>
      </c>
      <c r="BK93" t="s">
        <v>1911</v>
      </c>
      <c r="BL93">
        <v>11</v>
      </c>
      <c r="BN93" t="s">
        <v>113</v>
      </c>
      <c r="BO93" t="s">
        <v>1912</v>
      </c>
      <c r="BP93" t="s">
        <v>1902</v>
      </c>
      <c r="BQ93" t="s">
        <v>1913</v>
      </c>
      <c r="BR93">
        <v>70.71</v>
      </c>
      <c r="BT93">
        <v>2009</v>
      </c>
      <c r="BU93">
        <v>31</v>
      </c>
      <c r="BV93" t="s">
        <v>1914</v>
      </c>
      <c r="BW93">
        <v>54</v>
      </c>
      <c r="BY93" t="s">
        <v>113</v>
      </c>
      <c r="BZ93" t="s">
        <v>1915</v>
      </c>
      <c r="CA93" t="s">
        <v>1916</v>
      </c>
      <c r="CB93" t="s">
        <v>259</v>
      </c>
      <c r="CC93">
        <v>66.22</v>
      </c>
      <c r="CE93">
        <v>2013</v>
      </c>
      <c r="CF93" t="s">
        <v>109</v>
      </c>
      <c r="CJ93">
        <v>2017</v>
      </c>
      <c r="CL93" t="s">
        <v>113</v>
      </c>
      <c r="CM93" t="s">
        <v>1917</v>
      </c>
      <c r="CN93" t="s">
        <v>113</v>
      </c>
      <c r="CO93" t="s">
        <v>1918</v>
      </c>
      <c r="CP93" t="s">
        <v>1919</v>
      </c>
      <c r="CQ93" t="s">
        <v>1920</v>
      </c>
      <c r="CR93" t="s">
        <v>137</v>
      </c>
      <c r="CS93" t="str">
        <f>HYPERLINK("https://nconnect.nicmar.ac.in/pdf/153_resume_1771491372.pdf/Y2FyZWVy","View Resume")</f>
        <v>0</v>
      </c>
    </row>
    <row r="94" spans="1:97">
      <c r="A94" t="s">
        <v>97</v>
      </c>
      <c r="B94" t="s">
        <v>98</v>
      </c>
      <c r="C94" t="s">
        <v>99</v>
      </c>
      <c r="D94" t="s">
        <v>100</v>
      </c>
      <c r="E94" t="s">
        <v>1895</v>
      </c>
      <c r="F94" t="s">
        <v>1896</v>
      </c>
      <c r="G94">
        <v>9819785475</v>
      </c>
      <c r="H94" t="s">
        <v>103</v>
      </c>
      <c r="I94" t="s">
        <v>1897</v>
      </c>
      <c r="J94" t="s">
        <v>105</v>
      </c>
      <c r="K94" t="s">
        <v>1898</v>
      </c>
      <c r="L94" t="s">
        <v>1899</v>
      </c>
      <c r="M94" t="s">
        <v>1900</v>
      </c>
      <c r="N94" t="s">
        <v>109</v>
      </c>
      <c r="AI94" t="s">
        <v>1901</v>
      </c>
      <c r="AJ94" t="s">
        <v>1902</v>
      </c>
      <c r="AK94" t="s">
        <v>1903</v>
      </c>
      <c r="AL94">
        <v>73.14</v>
      </c>
      <c r="AN94">
        <v>1991</v>
      </c>
      <c r="AO94" t="s">
        <v>113</v>
      </c>
      <c r="AP94" t="s">
        <v>1904</v>
      </c>
      <c r="AQ94" t="s">
        <v>1902</v>
      </c>
      <c r="AR94" t="s">
        <v>1794</v>
      </c>
      <c r="AS94">
        <v>61.5</v>
      </c>
      <c r="AU94">
        <v>1993</v>
      </c>
      <c r="AV94" t="s">
        <v>113</v>
      </c>
      <c r="AW94" t="s">
        <v>1905</v>
      </c>
      <c r="AX94" t="s">
        <v>1906</v>
      </c>
      <c r="AY94" t="s">
        <v>1907</v>
      </c>
      <c r="AZ94">
        <v>76.09</v>
      </c>
      <c r="BB94">
        <v>1996</v>
      </c>
      <c r="BC94" t="s">
        <v>113</v>
      </c>
      <c r="BD94" t="s">
        <v>1908</v>
      </c>
      <c r="BE94" t="s">
        <v>1909</v>
      </c>
      <c r="BF94" t="s">
        <v>1910</v>
      </c>
      <c r="BG94">
        <v>54.5</v>
      </c>
      <c r="BI94">
        <v>2001</v>
      </c>
      <c r="BJ94">
        <v>19</v>
      </c>
      <c r="BK94" t="s">
        <v>1911</v>
      </c>
      <c r="BL94">
        <v>11</v>
      </c>
      <c r="BN94" t="s">
        <v>113</v>
      </c>
      <c r="BO94" t="s">
        <v>1912</v>
      </c>
      <c r="BP94" t="s">
        <v>1902</v>
      </c>
      <c r="BQ94" t="s">
        <v>1913</v>
      </c>
      <c r="BR94">
        <v>70.71</v>
      </c>
      <c r="BT94">
        <v>2009</v>
      </c>
      <c r="BU94">
        <v>31</v>
      </c>
      <c r="BV94" t="s">
        <v>1914</v>
      </c>
      <c r="BW94">
        <v>54</v>
      </c>
      <c r="BY94" t="s">
        <v>113</v>
      </c>
      <c r="BZ94" t="s">
        <v>1915</v>
      </c>
      <c r="CA94" t="s">
        <v>1916</v>
      </c>
      <c r="CB94" t="s">
        <v>259</v>
      </c>
      <c r="CC94">
        <v>66.22</v>
      </c>
      <c r="CE94">
        <v>2013</v>
      </c>
      <c r="CF94" t="s">
        <v>109</v>
      </c>
      <c r="CJ94">
        <v>2017</v>
      </c>
      <c r="CL94" t="s">
        <v>113</v>
      </c>
      <c r="CM94" t="s">
        <v>1917</v>
      </c>
      <c r="CN94" t="s">
        <v>113</v>
      </c>
      <c r="CO94" t="s">
        <v>1918</v>
      </c>
      <c r="CP94" t="s">
        <v>1919</v>
      </c>
      <c r="CQ94" t="s">
        <v>1921</v>
      </c>
      <c r="CR94" t="s">
        <v>137</v>
      </c>
      <c r="CS94" t="str">
        <f>HYPERLINK("https://nconnect.nicmar.ac.in/pdf/153_resume_1771491372.pdf/Y2FyZWVy","View Resume")</f>
        <v>0</v>
      </c>
    </row>
    <row r="95" spans="1:97">
      <c r="A95" t="s">
        <v>193</v>
      </c>
      <c r="B95" t="s">
        <v>139</v>
      </c>
      <c r="C95" t="s">
        <v>166</v>
      </c>
      <c r="D95" t="s">
        <v>194</v>
      </c>
      <c r="E95" t="s">
        <v>1922</v>
      </c>
      <c r="F95" t="s">
        <v>1923</v>
      </c>
      <c r="G95">
        <v>8209048275</v>
      </c>
      <c r="H95" t="s">
        <v>170</v>
      </c>
      <c r="I95" t="s">
        <v>1924</v>
      </c>
      <c r="J95" t="s">
        <v>105</v>
      </c>
      <c r="K95" t="s">
        <v>507</v>
      </c>
      <c r="L95" t="s">
        <v>1925</v>
      </c>
      <c r="M95" t="s">
        <v>1926</v>
      </c>
      <c r="N95" t="s">
        <v>109</v>
      </c>
      <c r="AI95" t="s">
        <v>1927</v>
      </c>
      <c r="AJ95" t="s">
        <v>1928</v>
      </c>
      <c r="AK95" t="s">
        <v>278</v>
      </c>
      <c r="AL95">
        <v>68</v>
      </c>
      <c r="AN95">
        <v>2003</v>
      </c>
      <c r="AO95" t="s">
        <v>113</v>
      </c>
      <c r="AP95" t="s">
        <v>1927</v>
      </c>
      <c r="AQ95" t="s">
        <v>1928</v>
      </c>
      <c r="AR95" t="s">
        <v>642</v>
      </c>
      <c r="AS95">
        <v>59.6</v>
      </c>
      <c r="AU95">
        <v>2005</v>
      </c>
      <c r="AV95" t="s">
        <v>109</v>
      </c>
      <c r="BC95" t="s">
        <v>113</v>
      </c>
      <c r="BD95" t="s">
        <v>1929</v>
      </c>
      <c r="BE95" t="s">
        <v>1930</v>
      </c>
      <c r="BF95" t="s">
        <v>278</v>
      </c>
      <c r="BG95">
        <v>68</v>
      </c>
      <c r="BI95">
        <v>2006</v>
      </c>
      <c r="BJ95">
        <v>19</v>
      </c>
      <c r="BK95" t="s">
        <v>1285</v>
      </c>
      <c r="BL95">
        <v>53</v>
      </c>
      <c r="BN95" t="s">
        <v>113</v>
      </c>
      <c r="BO95" t="s">
        <v>1931</v>
      </c>
      <c r="BP95" t="s">
        <v>1932</v>
      </c>
      <c r="BQ95" t="s">
        <v>1933</v>
      </c>
      <c r="BR95">
        <v>72</v>
      </c>
      <c r="BT95">
        <v>2009</v>
      </c>
      <c r="BU95">
        <v>31</v>
      </c>
      <c r="BV95" t="s">
        <v>340</v>
      </c>
      <c r="BW95">
        <v>53</v>
      </c>
      <c r="BX95" t="s">
        <v>748</v>
      </c>
      <c r="BY95" t="s">
        <v>109</v>
      </c>
      <c r="CF95" t="s">
        <v>113</v>
      </c>
      <c r="CG95" t="s">
        <v>843</v>
      </c>
      <c r="CH95" t="s">
        <v>1934</v>
      </c>
      <c r="CI95" t="s">
        <v>132</v>
      </c>
      <c r="CJ95">
        <v>2016</v>
      </c>
      <c r="CL95" t="s">
        <v>109</v>
      </c>
      <c r="CN95" t="s">
        <v>113</v>
      </c>
      <c r="CO95" t="s">
        <v>1935</v>
      </c>
      <c r="CP95" t="s">
        <v>268</v>
      </c>
      <c r="CQ95" t="s">
        <v>1921</v>
      </c>
      <c r="CR95" t="s">
        <v>137</v>
      </c>
      <c r="CS95" t="str">
        <f>HYPERLINK("https://nconnect.nicmar.ac.in/pdf/166_resume_1771491448.pdf/Y2FyZWVy","View Resume")</f>
        <v>0</v>
      </c>
    </row>
    <row r="96" spans="1:97">
      <c r="A96" t="s">
        <v>482</v>
      </c>
      <c r="B96" t="s">
        <v>98</v>
      </c>
      <c r="C96" t="s">
        <v>140</v>
      </c>
      <c r="D96" t="s">
        <v>141</v>
      </c>
      <c r="E96" t="s">
        <v>1895</v>
      </c>
      <c r="F96" t="s">
        <v>1896</v>
      </c>
      <c r="G96">
        <v>9819785475</v>
      </c>
      <c r="H96" t="s">
        <v>103</v>
      </c>
      <c r="I96" t="s">
        <v>1897</v>
      </c>
      <c r="J96" t="s">
        <v>105</v>
      </c>
      <c r="K96" t="s">
        <v>1898</v>
      </c>
      <c r="L96" t="s">
        <v>1899</v>
      </c>
      <c r="M96" t="s">
        <v>1900</v>
      </c>
      <c r="N96" t="s">
        <v>109</v>
      </c>
      <c r="AI96" t="s">
        <v>1901</v>
      </c>
      <c r="AJ96" t="s">
        <v>1902</v>
      </c>
      <c r="AK96" t="s">
        <v>1903</v>
      </c>
      <c r="AL96">
        <v>73.14</v>
      </c>
      <c r="AN96">
        <v>1991</v>
      </c>
      <c r="AO96" t="s">
        <v>113</v>
      </c>
      <c r="AP96" t="s">
        <v>1904</v>
      </c>
      <c r="AQ96" t="s">
        <v>1902</v>
      </c>
      <c r="AR96" t="s">
        <v>1794</v>
      </c>
      <c r="AS96">
        <v>61.5</v>
      </c>
      <c r="AU96">
        <v>1993</v>
      </c>
      <c r="AV96" t="s">
        <v>113</v>
      </c>
      <c r="AW96" t="s">
        <v>1905</v>
      </c>
      <c r="AX96" t="s">
        <v>1906</v>
      </c>
      <c r="AY96" t="s">
        <v>1907</v>
      </c>
      <c r="AZ96">
        <v>76.09</v>
      </c>
      <c r="BB96">
        <v>1996</v>
      </c>
      <c r="BC96" t="s">
        <v>113</v>
      </c>
      <c r="BD96" t="s">
        <v>1908</v>
      </c>
      <c r="BE96" t="s">
        <v>1909</v>
      </c>
      <c r="BF96" t="s">
        <v>1910</v>
      </c>
      <c r="BG96">
        <v>54.5</v>
      </c>
      <c r="BI96">
        <v>2001</v>
      </c>
      <c r="BJ96">
        <v>19</v>
      </c>
      <c r="BK96" t="s">
        <v>1911</v>
      </c>
      <c r="BL96">
        <v>11</v>
      </c>
      <c r="BN96" t="s">
        <v>113</v>
      </c>
      <c r="BO96" t="s">
        <v>1912</v>
      </c>
      <c r="BP96" t="s">
        <v>1902</v>
      </c>
      <c r="BQ96" t="s">
        <v>1913</v>
      </c>
      <c r="BR96">
        <v>70.71</v>
      </c>
      <c r="BT96">
        <v>2009</v>
      </c>
      <c r="BU96">
        <v>31</v>
      </c>
      <c r="BV96" t="s">
        <v>1914</v>
      </c>
      <c r="BW96">
        <v>54</v>
      </c>
      <c r="BY96" t="s">
        <v>113</v>
      </c>
      <c r="BZ96" t="s">
        <v>1915</v>
      </c>
      <c r="CA96" t="s">
        <v>1916</v>
      </c>
      <c r="CB96" t="s">
        <v>259</v>
      </c>
      <c r="CC96">
        <v>66.22</v>
      </c>
      <c r="CE96">
        <v>2013</v>
      </c>
      <c r="CF96" t="s">
        <v>109</v>
      </c>
      <c r="CJ96">
        <v>2017</v>
      </c>
      <c r="CL96" t="s">
        <v>113</v>
      </c>
      <c r="CM96" t="s">
        <v>1917</v>
      </c>
      <c r="CN96" t="s">
        <v>113</v>
      </c>
      <c r="CO96" t="s">
        <v>1918</v>
      </c>
      <c r="CP96" t="s">
        <v>1919</v>
      </c>
      <c r="CQ96" t="s">
        <v>1921</v>
      </c>
      <c r="CR96" t="s">
        <v>137</v>
      </c>
      <c r="CS96" t="str">
        <f>HYPERLINK("https://nconnect.nicmar.ac.in/pdf/153_resume_1771491372.pdf/Y2FyZWVy","View Resume")</f>
        <v>0</v>
      </c>
    </row>
    <row r="97" spans="1:97">
      <c r="A97" t="s">
        <v>138</v>
      </c>
      <c r="B97" t="s">
        <v>139</v>
      </c>
      <c r="C97" t="s">
        <v>140</v>
      </c>
      <c r="D97" t="s">
        <v>141</v>
      </c>
      <c r="E97" t="s">
        <v>1936</v>
      </c>
      <c r="F97" t="s">
        <v>1937</v>
      </c>
      <c r="G97">
        <v>7455063212</v>
      </c>
      <c r="H97" t="s">
        <v>103</v>
      </c>
      <c r="I97" t="s">
        <v>1938</v>
      </c>
      <c r="J97" t="s">
        <v>145</v>
      </c>
      <c r="K97" t="s">
        <v>146</v>
      </c>
      <c r="L97" t="s">
        <v>1939</v>
      </c>
      <c r="M97" t="s">
        <v>1940</v>
      </c>
      <c r="N97" t="s">
        <v>109</v>
      </c>
      <c r="AI97" t="s">
        <v>1941</v>
      </c>
      <c r="AJ97" t="s">
        <v>1942</v>
      </c>
      <c r="AK97" t="s">
        <v>1943</v>
      </c>
      <c r="AL97">
        <v>85.33</v>
      </c>
      <c r="AN97">
        <v>2008</v>
      </c>
      <c r="AO97" t="s">
        <v>113</v>
      </c>
      <c r="AP97" t="s">
        <v>1944</v>
      </c>
      <c r="AQ97" t="s">
        <v>1942</v>
      </c>
      <c r="AR97" t="s">
        <v>1482</v>
      </c>
      <c r="AS97">
        <v>82.16</v>
      </c>
      <c r="AU97">
        <v>2010</v>
      </c>
      <c r="AV97" t="s">
        <v>109</v>
      </c>
      <c r="BC97" t="s">
        <v>113</v>
      </c>
      <c r="BD97" t="s">
        <v>1945</v>
      </c>
      <c r="BE97" t="s">
        <v>1946</v>
      </c>
      <c r="BF97" t="s">
        <v>1947</v>
      </c>
      <c r="BG97">
        <v>80.8</v>
      </c>
      <c r="BI97">
        <v>2014</v>
      </c>
      <c r="BJ97">
        <v>1</v>
      </c>
      <c r="BL97">
        <v>9</v>
      </c>
      <c r="BN97" t="s">
        <v>113</v>
      </c>
      <c r="BO97" t="s">
        <v>1948</v>
      </c>
      <c r="BP97" t="s">
        <v>1949</v>
      </c>
      <c r="BQ97" t="s">
        <v>1950</v>
      </c>
      <c r="BR97">
        <v>83.0</v>
      </c>
      <c r="BT97">
        <v>2017</v>
      </c>
      <c r="BU97">
        <v>14</v>
      </c>
      <c r="BW97">
        <v>47</v>
      </c>
      <c r="BY97" t="s">
        <v>109</v>
      </c>
      <c r="CF97" t="s">
        <v>113</v>
      </c>
      <c r="CG97" t="s">
        <v>1951</v>
      </c>
      <c r="CH97" t="s">
        <v>1952</v>
      </c>
      <c r="CI97" t="s">
        <v>132</v>
      </c>
      <c r="CJ97">
        <v>2025</v>
      </c>
      <c r="CL97" t="s">
        <v>109</v>
      </c>
      <c r="CN97" t="s">
        <v>113</v>
      </c>
      <c r="CO97" t="s">
        <v>1953</v>
      </c>
      <c r="CP97" t="s">
        <v>1954</v>
      </c>
      <c r="CQ97" t="s">
        <v>1955</v>
      </c>
      <c r="CR97" t="str">
        <f>HYPERLINK("https://nconnect.nicmar.ac.in/public/storage/profile/6996d1ab6c667.png","Download")</f>
        <v>0</v>
      </c>
      <c r="CS97" t="str">
        <f>HYPERLINK("https://nconnect.nicmar.ac.in/pdf/142_resume_1771566356.pdf/Y2FyZWVy","View Resume")</f>
        <v>0</v>
      </c>
    </row>
    <row r="98" spans="1:97">
      <c r="A98" t="s">
        <v>191</v>
      </c>
      <c r="B98" t="s">
        <v>139</v>
      </c>
      <c r="C98" t="s">
        <v>140</v>
      </c>
      <c r="D98" t="s">
        <v>192</v>
      </c>
      <c r="E98" t="s">
        <v>1956</v>
      </c>
      <c r="F98" t="s">
        <v>1957</v>
      </c>
      <c r="G98">
        <v>8317267963</v>
      </c>
      <c r="H98" t="s">
        <v>170</v>
      </c>
      <c r="I98" t="s">
        <v>1958</v>
      </c>
      <c r="J98" t="s">
        <v>145</v>
      </c>
      <c r="K98" t="s">
        <v>1959</v>
      </c>
      <c r="L98" t="s">
        <v>1960</v>
      </c>
      <c r="M98" t="s">
        <v>1961</v>
      </c>
      <c r="N98" t="s">
        <v>109</v>
      </c>
      <c r="AI98" t="s">
        <v>1962</v>
      </c>
      <c r="AJ98" t="s">
        <v>1963</v>
      </c>
      <c r="AK98" t="s">
        <v>1964</v>
      </c>
      <c r="AL98">
        <v>80.8</v>
      </c>
      <c r="AN98">
        <v>2014</v>
      </c>
      <c r="AO98" t="s">
        <v>113</v>
      </c>
      <c r="AP98" t="s">
        <v>1962</v>
      </c>
      <c r="AQ98" t="s">
        <v>1965</v>
      </c>
      <c r="AR98" t="s">
        <v>1966</v>
      </c>
      <c r="AS98">
        <v>65.38</v>
      </c>
      <c r="AU98">
        <v>2016</v>
      </c>
      <c r="AV98" t="s">
        <v>109</v>
      </c>
      <c r="BC98" t="s">
        <v>113</v>
      </c>
      <c r="BD98" t="s">
        <v>1967</v>
      </c>
      <c r="BE98" t="s">
        <v>1968</v>
      </c>
      <c r="BF98" t="s">
        <v>1969</v>
      </c>
      <c r="BG98">
        <v>75.96</v>
      </c>
      <c r="BI98">
        <v>2019</v>
      </c>
      <c r="BJ98">
        <v>19</v>
      </c>
      <c r="BK98" t="s">
        <v>1073</v>
      </c>
      <c r="BL98">
        <v>11</v>
      </c>
      <c r="BN98" t="s">
        <v>113</v>
      </c>
      <c r="BO98" t="s">
        <v>1967</v>
      </c>
      <c r="BP98" t="s">
        <v>1970</v>
      </c>
      <c r="BQ98" t="s">
        <v>1971</v>
      </c>
      <c r="BR98">
        <v>77.6</v>
      </c>
      <c r="BT98">
        <v>2021</v>
      </c>
      <c r="BU98">
        <v>31</v>
      </c>
      <c r="BV98" t="s">
        <v>1972</v>
      </c>
      <c r="BW98">
        <v>53</v>
      </c>
      <c r="BX98" t="s">
        <v>1973</v>
      </c>
      <c r="BY98" t="s">
        <v>109</v>
      </c>
      <c r="CF98" t="s">
        <v>109</v>
      </c>
      <c r="CL98" t="s">
        <v>113</v>
      </c>
      <c r="CM98" t="s">
        <v>1974</v>
      </c>
      <c r="CN98" t="s">
        <v>109</v>
      </c>
      <c r="CP98" t="s">
        <v>1975</v>
      </c>
      <c r="CQ98" t="s">
        <v>1976</v>
      </c>
      <c r="CR98" t="s">
        <v>137</v>
      </c>
      <c r="CS98" t="str">
        <f>HYPERLINK("https://nconnect.nicmar.ac.in/pdf/178_resume_1771492044.pdf/Y2FyZWVy","View Resume")</f>
        <v>0</v>
      </c>
    </row>
    <row r="99" spans="1:97">
      <c r="A99" t="s">
        <v>848</v>
      </c>
      <c r="B99" t="s">
        <v>139</v>
      </c>
      <c r="C99" t="s">
        <v>166</v>
      </c>
      <c r="D99" t="s">
        <v>849</v>
      </c>
      <c r="E99" t="s">
        <v>1977</v>
      </c>
      <c r="F99" t="s">
        <v>1978</v>
      </c>
      <c r="G99">
        <v>9555683336</v>
      </c>
      <c r="H99" t="s">
        <v>103</v>
      </c>
      <c r="I99" t="s">
        <v>1979</v>
      </c>
      <c r="J99" t="s">
        <v>145</v>
      </c>
      <c r="K99" t="s">
        <v>507</v>
      </c>
      <c r="L99" t="s">
        <v>1980</v>
      </c>
      <c r="M99" t="s">
        <v>1981</v>
      </c>
      <c r="N99" t="s">
        <v>109</v>
      </c>
      <c r="AI99" t="s">
        <v>1982</v>
      </c>
      <c r="AJ99" t="s">
        <v>1235</v>
      </c>
      <c r="AK99" t="s">
        <v>1983</v>
      </c>
      <c r="AL99">
        <v>83.6</v>
      </c>
      <c r="AM99">
        <v>8.8</v>
      </c>
      <c r="AN99">
        <v>2012</v>
      </c>
      <c r="AO99" t="s">
        <v>113</v>
      </c>
      <c r="AP99" t="s">
        <v>1984</v>
      </c>
      <c r="AQ99" t="s">
        <v>1235</v>
      </c>
      <c r="AR99" t="s">
        <v>1985</v>
      </c>
      <c r="AS99">
        <v>95.2</v>
      </c>
      <c r="AU99">
        <v>2014</v>
      </c>
      <c r="AV99" t="s">
        <v>113</v>
      </c>
      <c r="AW99" t="s">
        <v>1986</v>
      </c>
      <c r="AX99" t="s">
        <v>1987</v>
      </c>
      <c r="AY99" t="s">
        <v>1988</v>
      </c>
      <c r="AZ99">
        <v>65</v>
      </c>
      <c r="BB99">
        <v>2021</v>
      </c>
      <c r="BC99" t="s">
        <v>113</v>
      </c>
      <c r="BD99" t="s">
        <v>1303</v>
      </c>
      <c r="BE99" t="s">
        <v>1989</v>
      </c>
      <c r="BF99" t="s">
        <v>1990</v>
      </c>
      <c r="BG99">
        <v>65</v>
      </c>
      <c r="BI99">
        <v>2017</v>
      </c>
      <c r="BJ99">
        <v>19</v>
      </c>
      <c r="BK99" t="s">
        <v>1991</v>
      </c>
      <c r="BL99">
        <v>17</v>
      </c>
      <c r="BN99" t="s">
        <v>113</v>
      </c>
      <c r="BO99" t="s">
        <v>1307</v>
      </c>
      <c r="BP99" t="s">
        <v>1307</v>
      </c>
      <c r="BQ99" t="s">
        <v>1992</v>
      </c>
      <c r="BR99">
        <v>60</v>
      </c>
      <c r="BT99">
        <v>2020</v>
      </c>
      <c r="BU99">
        <v>31</v>
      </c>
      <c r="BV99" t="s">
        <v>1993</v>
      </c>
      <c r="BW99">
        <v>53</v>
      </c>
      <c r="BX99" t="s">
        <v>1992</v>
      </c>
      <c r="BY99" t="s">
        <v>109</v>
      </c>
      <c r="CF99" t="s">
        <v>113</v>
      </c>
      <c r="CG99" t="s">
        <v>1994</v>
      </c>
      <c r="CH99" t="s">
        <v>1995</v>
      </c>
      <c r="CI99" t="s">
        <v>241</v>
      </c>
      <c r="CK99" t="s">
        <v>113</v>
      </c>
      <c r="CL99" t="s">
        <v>113</v>
      </c>
      <c r="CM99" t="s">
        <v>1393</v>
      </c>
      <c r="CN99" t="s">
        <v>113</v>
      </c>
      <c r="CO99" t="s">
        <v>1996</v>
      </c>
      <c r="CP99" t="s">
        <v>462</v>
      </c>
      <c r="CQ99" t="s">
        <v>1997</v>
      </c>
      <c r="CR99" t="str">
        <f>HYPERLINK("https://nconnect.nicmar.ac.in/public/storage/profile/6996cadfabc62.png","Download")</f>
        <v>0</v>
      </c>
      <c r="CS99" t="str">
        <f>HYPERLINK("https://nconnect.nicmar.ac.in/pdf/169_resume_1771491855.pdf/Y2FyZWVy","View Resume")</f>
        <v>0</v>
      </c>
    </row>
    <row r="100" spans="1:97">
      <c r="A100" t="s">
        <v>503</v>
      </c>
      <c r="B100" t="s">
        <v>139</v>
      </c>
      <c r="C100" t="s">
        <v>166</v>
      </c>
      <c r="D100" t="s">
        <v>320</v>
      </c>
      <c r="E100" t="s">
        <v>1998</v>
      </c>
      <c r="F100" t="s">
        <v>1999</v>
      </c>
      <c r="G100">
        <v>7501129120</v>
      </c>
      <c r="H100" t="s">
        <v>103</v>
      </c>
      <c r="I100" t="s">
        <v>2000</v>
      </c>
      <c r="J100" t="s">
        <v>145</v>
      </c>
      <c r="K100" t="s">
        <v>528</v>
      </c>
      <c r="L100" t="s">
        <v>2001</v>
      </c>
      <c r="M100" t="s">
        <v>2002</v>
      </c>
      <c r="N100" t="s">
        <v>109</v>
      </c>
      <c r="AI100" t="s">
        <v>2003</v>
      </c>
      <c r="AJ100" t="s">
        <v>2004</v>
      </c>
      <c r="AK100" t="s">
        <v>2005</v>
      </c>
      <c r="AL100">
        <v>95</v>
      </c>
      <c r="AM100">
        <v>10</v>
      </c>
      <c r="AN100">
        <v>2013</v>
      </c>
      <c r="AO100" t="s">
        <v>113</v>
      </c>
      <c r="AP100" t="s">
        <v>2003</v>
      </c>
      <c r="AQ100" t="s">
        <v>2004</v>
      </c>
      <c r="AR100" t="s">
        <v>2006</v>
      </c>
      <c r="AS100">
        <v>93.88</v>
      </c>
      <c r="AU100">
        <v>2015</v>
      </c>
      <c r="AV100" t="s">
        <v>109</v>
      </c>
      <c r="BC100" t="s">
        <v>113</v>
      </c>
      <c r="BD100" t="s">
        <v>2007</v>
      </c>
      <c r="BE100" t="s">
        <v>2008</v>
      </c>
      <c r="BF100" t="s">
        <v>2009</v>
      </c>
      <c r="BG100">
        <v>57.33</v>
      </c>
      <c r="BH100">
        <v>6.4</v>
      </c>
      <c r="BI100">
        <v>2018</v>
      </c>
      <c r="BJ100">
        <v>19</v>
      </c>
      <c r="BK100" t="s">
        <v>1485</v>
      </c>
      <c r="BL100">
        <v>27</v>
      </c>
      <c r="BN100" t="s">
        <v>113</v>
      </c>
      <c r="BO100" t="s">
        <v>2010</v>
      </c>
      <c r="BP100" t="s">
        <v>2010</v>
      </c>
      <c r="BQ100" t="s">
        <v>2011</v>
      </c>
      <c r="BR100">
        <v>87.33</v>
      </c>
      <c r="BS100">
        <v>3.33</v>
      </c>
      <c r="BT100">
        <v>2021</v>
      </c>
      <c r="BU100">
        <v>31</v>
      </c>
      <c r="BV100" t="s">
        <v>2012</v>
      </c>
      <c r="BW100">
        <v>23</v>
      </c>
      <c r="BY100" t="s">
        <v>109</v>
      </c>
      <c r="CF100" t="s">
        <v>113</v>
      </c>
      <c r="CG100" t="s">
        <v>2013</v>
      </c>
      <c r="CH100" t="s">
        <v>2014</v>
      </c>
      <c r="CI100" t="s">
        <v>241</v>
      </c>
      <c r="CK100" t="s">
        <v>113</v>
      </c>
      <c r="CL100" t="s">
        <v>113</v>
      </c>
      <c r="CM100" t="s">
        <v>2015</v>
      </c>
      <c r="CN100" t="s">
        <v>113</v>
      </c>
      <c r="CO100" t="s">
        <v>2016</v>
      </c>
      <c r="CP100" t="s">
        <v>2017</v>
      </c>
      <c r="CQ100" t="s">
        <v>2018</v>
      </c>
      <c r="CR100" t="str">
        <f>HYPERLINK("https://nconnect.nicmar.ac.in/public/storage/profile/6996cfc751b0a.png","Download")</f>
        <v>0</v>
      </c>
      <c r="CS100" t="str">
        <f>HYPERLINK("https://nconnect.nicmar.ac.in/pdf/181_resume_1771492304.pdf/Y2FyZWVy","View Resume")</f>
        <v>0</v>
      </c>
    </row>
    <row r="101" spans="1:97">
      <c r="A101" t="s">
        <v>191</v>
      </c>
      <c r="B101" t="s">
        <v>139</v>
      </c>
      <c r="C101" t="s">
        <v>140</v>
      </c>
      <c r="D101" t="s">
        <v>192</v>
      </c>
      <c r="E101" t="s">
        <v>2019</v>
      </c>
      <c r="F101" t="s">
        <v>2020</v>
      </c>
      <c r="G101">
        <v>7688897332</v>
      </c>
      <c r="H101" t="s">
        <v>170</v>
      </c>
      <c r="I101" t="s">
        <v>2021</v>
      </c>
      <c r="J101" t="s">
        <v>145</v>
      </c>
      <c r="K101" t="s">
        <v>507</v>
      </c>
      <c r="L101" t="s">
        <v>2022</v>
      </c>
      <c r="M101" t="s">
        <v>2023</v>
      </c>
      <c r="N101" t="s">
        <v>109</v>
      </c>
      <c r="AI101" t="s">
        <v>2024</v>
      </c>
      <c r="AJ101" t="s">
        <v>2025</v>
      </c>
      <c r="AK101" t="s">
        <v>2026</v>
      </c>
      <c r="AL101">
        <v>84.5</v>
      </c>
      <c r="AN101">
        <v>2012</v>
      </c>
      <c r="AO101" t="s">
        <v>113</v>
      </c>
      <c r="AP101" t="s">
        <v>2027</v>
      </c>
      <c r="AQ101" t="s">
        <v>2025</v>
      </c>
      <c r="AR101" t="s">
        <v>670</v>
      </c>
      <c r="AS101">
        <v>86.0</v>
      </c>
      <c r="AU101">
        <v>2014</v>
      </c>
      <c r="AV101" t="s">
        <v>109</v>
      </c>
      <c r="BC101" t="s">
        <v>113</v>
      </c>
      <c r="BD101" t="s">
        <v>2028</v>
      </c>
      <c r="BE101" t="s">
        <v>2029</v>
      </c>
      <c r="BF101" t="s">
        <v>670</v>
      </c>
      <c r="BG101">
        <v>77.18</v>
      </c>
      <c r="BI101">
        <v>2017</v>
      </c>
      <c r="BJ101">
        <v>19</v>
      </c>
      <c r="BK101" t="s">
        <v>283</v>
      </c>
      <c r="BL101">
        <v>52</v>
      </c>
      <c r="BN101" t="s">
        <v>113</v>
      </c>
      <c r="BO101" t="s">
        <v>2030</v>
      </c>
      <c r="BP101" t="s">
        <v>2031</v>
      </c>
      <c r="BQ101" t="s">
        <v>282</v>
      </c>
      <c r="BR101">
        <v>76.68</v>
      </c>
      <c r="BT101">
        <v>2019</v>
      </c>
      <c r="BU101">
        <v>31</v>
      </c>
      <c r="BV101" t="s">
        <v>286</v>
      </c>
      <c r="BW101">
        <v>52</v>
      </c>
      <c r="BY101" t="s">
        <v>109</v>
      </c>
      <c r="CF101" t="s">
        <v>113</v>
      </c>
      <c r="CG101" t="s">
        <v>2032</v>
      </c>
      <c r="CH101" t="s">
        <v>2033</v>
      </c>
      <c r="CI101" t="s">
        <v>132</v>
      </c>
      <c r="CJ101">
        <v>2025</v>
      </c>
      <c r="CL101" t="s">
        <v>113</v>
      </c>
      <c r="CM101" t="s">
        <v>2034</v>
      </c>
      <c r="CN101" t="s">
        <v>113</v>
      </c>
      <c r="CO101" t="s">
        <v>2035</v>
      </c>
      <c r="CP101" t="s">
        <v>2036</v>
      </c>
      <c r="CQ101" t="s">
        <v>2037</v>
      </c>
      <c r="CR101" t="s">
        <v>137</v>
      </c>
      <c r="CS101" t="str">
        <f>HYPERLINK("https://nconnect.nicmar.ac.in/pdf/177_resume_1771492275.pdf/Y2FyZWVy","View Resume")</f>
        <v>0</v>
      </c>
    </row>
    <row r="102" spans="1:97">
      <c r="A102" t="s">
        <v>658</v>
      </c>
      <c r="B102" t="s">
        <v>319</v>
      </c>
      <c r="C102" t="s">
        <v>140</v>
      </c>
      <c r="D102" t="s">
        <v>141</v>
      </c>
      <c r="E102" t="s">
        <v>2038</v>
      </c>
      <c r="F102" t="s">
        <v>2039</v>
      </c>
      <c r="G102">
        <v>9149459436</v>
      </c>
      <c r="H102" t="s">
        <v>103</v>
      </c>
      <c r="I102" t="s">
        <v>2040</v>
      </c>
      <c r="J102" t="s">
        <v>105</v>
      </c>
      <c r="K102" t="s">
        <v>2041</v>
      </c>
      <c r="L102" t="s">
        <v>2042</v>
      </c>
      <c r="M102" t="s">
        <v>2043</v>
      </c>
      <c r="N102" t="s">
        <v>109</v>
      </c>
      <c r="AI102" t="s">
        <v>2044</v>
      </c>
      <c r="AJ102" t="s">
        <v>2045</v>
      </c>
      <c r="AK102" t="s">
        <v>2046</v>
      </c>
      <c r="AL102">
        <v>63.4</v>
      </c>
      <c r="AN102">
        <v>2004</v>
      </c>
      <c r="AO102" t="s">
        <v>113</v>
      </c>
      <c r="AP102" t="s">
        <v>2047</v>
      </c>
      <c r="AQ102" t="s">
        <v>2045</v>
      </c>
      <c r="AR102" t="s">
        <v>2048</v>
      </c>
      <c r="AS102">
        <v>57</v>
      </c>
      <c r="AU102">
        <v>2006</v>
      </c>
      <c r="AV102" t="s">
        <v>109</v>
      </c>
      <c r="BC102" t="s">
        <v>113</v>
      </c>
      <c r="BD102" t="s">
        <v>2049</v>
      </c>
      <c r="BE102" t="s">
        <v>2049</v>
      </c>
      <c r="BF102" t="s">
        <v>310</v>
      </c>
      <c r="BG102">
        <v>72.8</v>
      </c>
      <c r="BH102">
        <v>7.28</v>
      </c>
      <c r="BI102">
        <v>2011</v>
      </c>
      <c r="BJ102">
        <v>2</v>
      </c>
      <c r="BL102">
        <v>9</v>
      </c>
      <c r="BN102" t="s">
        <v>113</v>
      </c>
      <c r="BO102" t="s">
        <v>2049</v>
      </c>
      <c r="BP102" t="s">
        <v>2049</v>
      </c>
      <c r="BQ102" t="s">
        <v>2050</v>
      </c>
      <c r="BR102">
        <v>78.0</v>
      </c>
      <c r="BS102">
        <v>7.8</v>
      </c>
      <c r="BT102">
        <v>2013</v>
      </c>
      <c r="BU102">
        <v>14</v>
      </c>
      <c r="BW102">
        <v>7</v>
      </c>
      <c r="BY102" t="s">
        <v>109</v>
      </c>
      <c r="BZ102" t="s">
        <v>2051</v>
      </c>
      <c r="CA102" t="s">
        <v>2052</v>
      </c>
      <c r="CB102" t="s">
        <v>2053</v>
      </c>
      <c r="CF102" t="s">
        <v>113</v>
      </c>
      <c r="CG102" t="s">
        <v>2054</v>
      </c>
      <c r="CH102" t="s">
        <v>2049</v>
      </c>
      <c r="CI102" t="s">
        <v>132</v>
      </c>
      <c r="CJ102">
        <v>2021</v>
      </c>
      <c r="CL102" t="s">
        <v>113</v>
      </c>
      <c r="CM102" t="s">
        <v>2055</v>
      </c>
      <c r="CN102" t="s">
        <v>109</v>
      </c>
      <c r="CP102" t="s">
        <v>2056</v>
      </c>
      <c r="CQ102" t="s">
        <v>2057</v>
      </c>
      <c r="CR102" t="s">
        <v>137</v>
      </c>
      <c r="CS102" t="str">
        <f>HYPERLINK("https://nconnect.nicmar.ac.in/pdf/180_resume_1771492644.pdf/Y2FyZWVy","View Resume")</f>
        <v>0</v>
      </c>
    </row>
    <row r="103" spans="1:97">
      <c r="A103" t="s">
        <v>191</v>
      </c>
      <c r="B103" t="s">
        <v>139</v>
      </c>
      <c r="C103" t="s">
        <v>140</v>
      </c>
      <c r="D103" t="s">
        <v>192</v>
      </c>
      <c r="E103" t="s">
        <v>2058</v>
      </c>
      <c r="F103" t="s">
        <v>2059</v>
      </c>
      <c r="G103">
        <v>8057002062</v>
      </c>
      <c r="H103" t="s">
        <v>103</v>
      </c>
      <c r="I103" t="s">
        <v>2060</v>
      </c>
      <c r="J103" t="s">
        <v>145</v>
      </c>
      <c r="K103" t="s">
        <v>2061</v>
      </c>
      <c r="L103" t="s">
        <v>2062</v>
      </c>
      <c r="M103" t="s">
        <v>2063</v>
      </c>
      <c r="N103" t="s">
        <v>109</v>
      </c>
      <c r="AI103" t="s">
        <v>2064</v>
      </c>
      <c r="AJ103" t="s">
        <v>2065</v>
      </c>
      <c r="AK103" t="s">
        <v>2066</v>
      </c>
      <c r="AL103">
        <v>54</v>
      </c>
      <c r="AN103">
        <v>2008</v>
      </c>
      <c r="AO103" t="s">
        <v>113</v>
      </c>
      <c r="AP103" t="s">
        <v>2067</v>
      </c>
      <c r="AQ103" t="s">
        <v>2065</v>
      </c>
      <c r="AR103" t="s">
        <v>670</v>
      </c>
      <c r="AS103">
        <v>77.2</v>
      </c>
      <c r="AU103">
        <v>2010</v>
      </c>
      <c r="AV103" t="s">
        <v>109</v>
      </c>
      <c r="BC103" t="s">
        <v>113</v>
      </c>
      <c r="BD103" t="s">
        <v>1508</v>
      </c>
      <c r="BE103" t="s">
        <v>2068</v>
      </c>
      <c r="BF103" t="s">
        <v>1548</v>
      </c>
      <c r="BG103">
        <v>68</v>
      </c>
      <c r="BI103">
        <v>2014</v>
      </c>
      <c r="BJ103">
        <v>19</v>
      </c>
      <c r="BK103" t="s">
        <v>283</v>
      </c>
      <c r="BL103">
        <v>53</v>
      </c>
      <c r="BM103" t="s">
        <v>282</v>
      </c>
      <c r="BN103" t="s">
        <v>113</v>
      </c>
      <c r="BO103" t="s">
        <v>1508</v>
      </c>
      <c r="BP103" t="s">
        <v>2068</v>
      </c>
      <c r="BQ103" t="s">
        <v>282</v>
      </c>
      <c r="BR103">
        <v>73</v>
      </c>
      <c r="BT103">
        <v>2016</v>
      </c>
      <c r="BU103">
        <v>31</v>
      </c>
      <c r="BV103" t="s">
        <v>286</v>
      </c>
      <c r="BW103">
        <v>53</v>
      </c>
      <c r="BX103" t="s">
        <v>282</v>
      </c>
      <c r="BY103" t="s">
        <v>109</v>
      </c>
      <c r="CF103" t="s">
        <v>113</v>
      </c>
      <c r="CG103" t="s">
        <v>2069</v>
      </c>
      <c r="CH103" t="s">
        <v>1508</v>
      </c>
      <c r="CI103" t="s">
        <v>132</v>
      </c>
      <c r="CJ103">
        <v>2024</v>
      </c>
      <c r="CL103" t="s">
        <v>113</v>
      </c>
      <c r="CM103" t="s">
        <v>2070</v>
      </c>
      <c r="CN103" t="s">
        <v>109</v>
      </c>
      <c r="CP103" t="s">
        <v>2071</v>
      </c>
      <c r="CQ103" t="s">
        <v>2057</v>
      </c>
      <c r="CR103" t="str">
        <f>HYPERLINK("https://nconnect.nicmar.ac.in/public/storage/profile/6996cb75ec6c3.png","Download")</f>
        <v>0</v>
      </c>
      <c r="CS103" t="str">
        <f>HYPERLINK("https://nconnect.nicmar.ac.in/pdf/170_resume_1771492537.pdf/Y2FyZWVy","View Resume")</f>
        <v>0</v>
      </c>
    </row>
    <row r="104" spans="1:97">
      <c r="A104" t="s">
        <v>138</v>
      </c>
      <c r="B104" t="s">
        <v>139</v>
      </c>
      <c r="C104" t="s">
        <v>140</v>
      </c>
      <c r="D104" t="s">
        <v>141</v>
      </c>
      <c r="E104" t="s">
        <v>2038</v>
      </c>
      <c r="F104" t="s">
        <v>2039</v>
      </c>
      <c r="G104">
        <v>9149459436</v>
      </c>
      <c r="H104" t="s">
        <v>103</v>
      </c>
      <c r="I104" t="s">
        <v>2040</v>
      </c>
      <c r="J104" t="s">
        <v>105</v>
      </c>
      <c r="K104" t="s">
        <v>2041</v>
      </c>
      <c r="L104" t="s">
        <v>2042</v>
      </c>
      <c r="M104" t="s">
        <v>2043</v>
      </c>
      <c r="N104" t="s">
        <v>109</v>
      </c>
      <c r="AI104" t="s">
        <v>2044</v>
      </c>
      <c r="AJ104" t="s">
        <v>2045</v>
      </c>
      <c r="AK104" t="s">
        <v>2046</v>
      </c>
      <c r="AL104">
        <v>63.4</v>
      </c>
      <c r="AN104">
        <v>2004</v>
      </c>
      <c r="AO104" t="s">
        <v>113</v>
      </c>
      <c r="AP104" t="s">
        <v>2047</v>
      </c>
      <c r="AQ104" t="s">
        <v>2045</v>
      </c>
      <c r="AR104" t="s">
        <v>2048</v>
      </c>
      <c r="AS104">
        <v>57</v>
      </c>
      <c r="AU104">
        <v>2006</v>
      </c>
      <c r="AV104" t="s">
        <v>109</v>
      </c>
      <c r="BC104" t="s">
        <v>113</v>
      </c>
      <c r="BD104" t="s">
        <v>2049</v>
      </c>
      <c r="BE104" t="s">
        <v>2049</v>
      </c>
      <c r="BF104" t="s">
        <v>310</v>
      </c>
      <c r="BG104">
        <v>72.8</v>
      </c>
      <c r="BH104">
        <v>7.28</v>
      </c>
      <c r="BI104">
        <v>2011</v>
      </c>
      <c r="BJ104">
        <v>2</v>
      </c>
      <c r="BL104">
        <v>9</v>
      </c>
      <c r="BN104" t="s">
        <v>113</v>
      </c>
      <c r="BO104" t="s">
        <v>2049</v>
      </c>
      <c r="BP104" t="s">
        <v>2049</v>
      </c>
      <c r="BQ104" t="s">
        <v>2050</v>
      </c>
      <c r="BR104">
        <v>78.0</v>
      </c>
      <c r="BS104">
        <v>7.8</v>
      </c>
      <c r="BT104">
        <v>2013</v>
      </c>
      <c r="BU104">
        <v>14</v>
      </c>
      <c r="BW104">
        <v>7</v>
      </c>
      <c r="BY104" t="s">
        <v>109</v>
      </c>
      <c r="BZ104" t="s">
        <v>2051</v>
      </c>
      <c r="CA104" t="s">
        <v>2052</v>
      </c>
      <c r="CB104" t="s">
        <v>2053</v>
      </c>
      <c r="CF104" t="s">
        <v>113</v>
      </c>
      <c r="CG104" t="s">
        <v>2054</v>
      </c>
      <c r="CH104" t="s">
        <v>2049</v>
      </c>
      <c r="CI104" t="s">
        <v>132</v>
      </c>
      <c r="CJ104">
        <v>2021</v>
      </c>
      <c r="CL104" t="s">
        <v>113</v>
      </c>
      <c r="CM104" t="s">
        <v>2055</v>
      </c>
      <c r="CN104" t="s">
        <v>109</v>
      </c>
      <c r="CP104" t="s">
        <v>2056</v>
      </c>
      <c r="CQ104" t="s">
        <v>2072</v>
      </c>
      <c r="CR104" t="s">
        <v>137</v>
      </c>
      <c r="CS104" t="str">
        <f>HYPERLINK("https://nconnect.nicmar.ac.in/pdf/180_resume_1771492644.pdf/Y2FyZWVy","View Resume")</f>
        <v>0</v>
      </c>
    </row>
    <row r="105" spans="1:97">
      <c r="A105" t="s">
        <v>1447</v>
      </c>
      <c r="B105" t="s">
        <v>98</v>
      </c>
      <c r="C105" t="s">
        <v>140</v>
      </c>
      <c r="D105" t="s">
        <v>1448</v>
      </c>
      <c r="E105" t="s">
        <v>2038</v>
      </c>
      <c r="F105" t="s">
        <v>2039</v>
      </c>
      <c r="G105">
        <v>9149459436</v>
      </c>
      <c r="H105" t="s">
        <v>103</v>
      </c>
      <c r="I105" t="s">
        <v>2040</v>
      </c>
      <c r="J105" t="s">
        <v>105</v>
      </c>
      <c r="K105" t="s">
        <v>2041</v>
      </c>
      <c r="L105" t="s">
        <v>2042</v>
      </c>
      <c r="M105" t="s">
        <v>2043</v>
      </c>
      <c r="N105" t="s">
        <v>109</v>
      </c>
      <c r="AI105" t="s">
        <v>2044</v>
      </c>
      <c r="AJ105" t="s">
        <v>2045</v>
      </c>
      <c r="AK105" t="s">
        <v>2046</v>
      </c>
      <c r="AL105">
        <v>63.4</v>
      </c>
      <c r="AN105">
        <v>2004</v>
      </c>
      <c r="AO105" t="s">
        <v>113</v>
      </c>
      <c r="AP105" t="s">
        <v>2047</v>
      </c>
      <c r="AQ105" t="s">
        <v>2045</v>
      </c>
      <c r="AR105" t="s">
        <v>2048</v>
      </c>
      <c r="AS105">
        <v>57</v>
      </c>
      <c r="AU105">
        <v>2006</v>
      </c>
      <c r="AV105" t="s">
        <v>109</v>
      </c>
      <c r="BC105" t="s">
        <v>113</v>
      </c>
      <c r="BD105" t="s">
        <v>2049</v>
      </c>
      <c r="BE105" t="s">
        <v>2049</v>
      </c>
      <c r="BF105" t="s">
        <v>310</v>
      </c>
      <c r="BG105">
        <v>72.8</v>
      </c>
      <c r="BH105">
        <v>7.28</v>
      </c>
      <c r="BI105">
        <v>2011</v>
      </c>
      <c r="BJ105">
        <v>2</v>
      </c>
      <c r="BL105">
        <v>9</v>
      </c>
      <c r="BN105" t="s">
        <v>113</v>
      </c>
      <c r="BO105" t="s">
        <v>2049</v>
      </c>
      <c r="BP105" t="s">
        <v>2049</v>
      </c>
      <c r="BQ105" t="s">
        <v>2050</v>
      </c>
      <c r="BR105">
        <v>78.0</v>
      </c>
      <c r="BS105">
        <v>7.8</v>
      </c>
      <c r="BT105">
        <v>2013</v>
      </c>
      <c r="BU105">
        <v>14</v>
      </c>
      <c r="BW105">
        <v>7</v>
      </c>
      <c r="BY105" t="s">
        <v>109</v>
      </c>
      <c r="BZ105" t="s">
        <v>2051</v>
      </c>
      <c r="CA105" t="s">
        <v>2052</v>
      </c>
      <c r="CB105" t="s">
        <v>2053</v>
      </c>
      <c r="CF105" t="s">
        <v>113</v>
      </c>
      <c r="CG105" t="s">
        <v>2054</v>
      </c>
      <c r="CH105" t="s">
        <v>2049</v>
      </c>
      <c r="CI105" t="s">
        <v>132</v>
      </c>
      <c r="CJ105">
        <v>2021</v>
      </c>
      <c r="CL105" t="s">
        <v>113</v>
      </c>
      <c r="CM105" t="s">
        <v>2055</v>
      </c>
      <c r="CN105" t="s">
        <v>109</v>
      </c>
      <c r="CP105" t="s">
        <v>2056</v>
      </c>
      <c r="CQ105" t="s">
        <v>2072</v>
      </c>
      <c r="CR105" t="s">
        <v>137</v>
      </c>
      <c r="CS105" t="str">
        <f>HYPERLINK("https://nconnect.nicmar.ac.in/pdf/180_resume_1771492644.pdf/Y2FyZWVy","View Resume")</f>
        <v>0</v>
      </c>
    </row>
    <row r="106" spans="1:97">
      <c r="A106" t="s">
        <v>1629</v>
      </c>
      <c r="B106" t="s">
        <v>319</v>
      </c>
      <c r="C106" t="s">
        <v>99</v>
      </c>
      <c r="D106" t="s">
        <v>1630</v>
      </c>
      <c r="E106" t="s">
        <v>2038</v>
      </c>
      <c r="F106" t="s">
        <v>2039</v>
      </c>
      <c r="G106">
        <v>9149459436</v>
      </c>
      <c r="H106" t="s">
        <v>103</v>
      </c>
      <c r="I106" t="s">
        <v>2040</v>
      </c>
      <c r="J106" t="s">
        <v>105</v>
      </c>
      <c r="K106" t="s">
        <v>2041</v>
      </c>
      <c r="L106" t="s">
        <v>2042</v>
      </c>
      <c r="M106" t="s">
        <v>2043</v>
      </c>
      <c r="N106" t="s">
        <v>109</v>
      </c>
      <c r="AI106" t="s">
        <v>2044</v>
      </c>
      <c r="AJ106" t="s">
        <v>2045</v>
      </c>
      <c r="AK106" t="s">
        <v>2046</v>
      </c>
      <c r="AL106">
        <v>63.4</v>
      </c>
      <c r="AN106">
        <v>2004</v>
      </c>
      <c r="AO106" t="s">
        <v>113</v>
      </c>
      <c r="AP106" t="s">
        <v>2047</v>
      </c>
      <c r="AQ106" t="s">
        <v>2045</v>
      </c>
      <c r="AR106" t="s">
        <v>2048</v>
      </c>
      <c r="AS106">
        <v>57</v>
      </c>
      <c r="AU106">
        <v>2006</v>
      </c>
      <c r="AV106" t="s">
        <v>109</v>
      </c>
      <c r="BC106" t="s">
        <v>113</v>
      </c>
      <c r="BD106" t="s">
        <v>2049</v>
      </c>
      <c r="BE106" t="s">
        <v>2049</v>
      </c>
      <c r="BF106" t="s">
        <v>310</v>
      </c>
      <c r="BG106">
        <v>72.8</v>
      </c>
      <c r="BH106">
        <v>7.28</v>
      </c>
      <c r="BI106">
        <v>2011</v>
      </c>
      <c r="BJ106">
        <v>2</v>
      </c>
      <c r="BL106">
        <v>9</v>
      </c>
      <c r="BN106" t="s">
        <v>113</v>
      </c>
      <c r="BO106" t="s">
        <v>2049</v>
      </c>
      <c r="BP106" t="s">
        <v>2049</v>
      </c>
      <c r="BQ106" t="s">
        <v>2050</v>
      </c>
      <c r="BR106">
        <v>78.0</v>
      </c>
      <c r="BS106">
        <v>7.8</v>
      </c>
      <c r="BT106">
        <v>2013</v>
      </c>
      <c r="BU106">
        <v>14</v>
      </c>
      <c r="BW106">
        <v>7</v>
      </c>
      <c r="BY106" t="s">
        <v>109</v>
      </c>
      <c r="BZ106" t="s">
        <v>2051</v>
      </c>
      <c r="CA106" t="s">
        <v>2052</v>
      </c>
      <c r="CB106" t="s">
        <v>2053</v>
      </c>
      <c r="CF106" t="s">
        <v>113</v>
      </c>
      <c r="CG106" t="s">
        <v>2054</v>
      </c>
      <c r="CH106" t="s">
        <v>2049</v>
      </c>
      <c r="CI106" t="s">
        <v>132</v>
      </c>
      <c r="CJ106">
        <v>2021</v>
      </c>
      <c r="CL106" t="s">
        <v>113</v>
      </c>
      <c r="CM106" t="s">
        <v>2055</v>
      </c>
      <c r="CN106" t="s">
        <v>109</v>
      </c>
      <c r="CP106" t="s">
        <v>2056</v>
      </c>
      <c r="CQ106" t="s">
        <v>2072</v>
      </c>
      <c r="CR106" t="s">
        <v>137</v>
      </c>
      <c r="CS106" t="str">
        <f>HYPERLINK("https://nconnect.nicmar.ac.in/pdf/180_resume_1771492644.pdf/Y2FyZWVy","View Resume")</f>
        <v>0</v>
      </c>
    </row>
    <row r="107" spans="1:97">
      <c r="A107" t="s">
        <v>191</v>
      </c>
      <c r="B107" t="s">
        <v>139</v>
      </c>
      <c r="C107" t="s">
        <v>140</v>
      </c>
      <c r="D107" t="s">
        <v>192</v>
      </c>
      <c r="E107" t="s">
        <v>2073</v>
      </c>
      <c r="F107" t="s">
        <v>2074</v>
      </c>
      <c r="G107">
        <v>9149886744</v>
      </c>
      <c r="H107" t="s">
        <v>103</v>
      </c>
      <c r="I107" t="s">
        <v>2075</v>
      </c>
      <c r="J107" t="s">
        <v>105</v>
      </c>
      <c r="K107" t="s">
        <v>2076</v>
      </c>
      <c r="L107" t="s">
        <v>2077</v>
      </c>
      <c r="M107" t="s">
        <v>2078</v>
      </c>
      <c r="N107" t="s">
        <v>109</v>
      </c>
      <c r="AI107" t="s">
        <v>2079</v>
      </c>
      <c r="AJ107" t="s">
        <v>2080</v>
      </c>
      <c r="AK107" t="s">
        <v>2081</v>
      </c>
      <c r="AL107">
        <v>67</v>
      </c>
      <c r="AN107">
        <v>2005</v>
      </c>
      <c r="AO107" t="s">
        <v>113</v>
      </c>
      <c r="AP107" t="s">
        <v>2082</v>
      </c>
      <c r="AQ107" t="s">
        <v>2080</v>
      </c>
      <c r="AR107" t="s">
        <v>1007</v>
      </c>
      <c r="AS107">
        <v>59</v>
      </c>
      <c r="AU107">
        <v>2007</v>
      </c>
      <c r="AV107" t="s">
        <v>109</v>
      </c>
      <c r="BC107" t="s">
        <v>113</v>
      </c>
      <c r="BD107" t="s">
        <v>2083</v>
      </c>
      <c r="BE107" t="s">
        <v>2084</v>
      </c>
      <c r="BF107" t="s">
        <v>1007</v>
      </c>
      <c r="BG107">
        <v>70.33</v>
      </c>
      <c r="BI107">
        <v>2011</v>
      </c>
      <c r="BJ107">
        <v>19</v>
      </c>
      <c r="BK107" t="s">
        <v>2085</v>
      </c>
      <c r="BL107">
        <v>24</v>
      </c>
      <c r="BN107" t="s">
        <v>113</v>
      </c>
      <c r="BO107" t="s">
        <v>2086</v>
      </c>
      <c r="BP107" t="s">
        <v>2084</v>
      </c>
      <c r="BQ107" t="s">
        <v>2087</v>
      </c>
      <c r="BR107">
        <v>63</v>
      </c>
      <c r="BT107">
        <v>2013</v>
      </c>
      <c r="BU107">
        <v>31</v>
      </c>
      <c r="BV107" t="s">
        <v>2087</v>
      </c>
      <c r="BW107">
        <v>53</v>
      </c>
      <c r="BX107" t="s">
        <v>2087</v>
      </c>
      <c r="BY107" t="s">
        <v>113</v>
      </c>
      <c r="BZ107" t="s">
        <v>2084</v>
      </c>
      <c r="CA107" t="s">
        <v>2084</v>
      </c>
      <c r="CB107" t="s">
        <v>2088</v>
      </c>
      <c r="CC107">
        <v>74</v>
      </c>
      <c r="CE107">
        <v>2015</v>
      </c>
      <c r="CF107" t="s">
        <v>113</v>
      </c>
      <c r="CG107" t="s">
        <v>2087</v>
      </c>
      <c r="CH107" t="s">
        <v>2089</v>
      </c>
      <c r="CI107" t="s">
        <v>132</v>
      </c>
      <c r="CJ107">
        <v>2019</v>
      </c>
      <c r="CL107" t="s">
        <v>113</v>
      </c>
      <c r="CM107" t="s">
        <v>2090</v>
      </c>
      <c r="CN107" t="s">
        <v>113</v>
      </c>
      <c r="CO107" t="s">
        <v>2091</v>
      </c>
      <c r="CP107" t="s">
        <v>2092</v>
      </c>
      <c r="CQ107" t="s">
        <v>2093</v>
      </c>
      <c r="CR107" t="s">
        <v>137</v>
      </c>
      <c r="CS107" t="str">
        <f>HYPERLINK("https://nconnect.nicmar.ac.in/pdf/132_resume_1771492653.pdf/Y2FyZWVy","View Resume")</f>
        <v>0</v>
      </c>
    </row>
    <row r="108" spans="1:97">
      <c r="A108" t="s">
        <v>318</v>
      </c>
      <c r="B108" t="s">
        <v>319</v>
      </c>
      <c r="C108" t="s">
        <v>166</v>
      </c>
      <c r="D108" t="s">
        <v>320</v>
      </c>
      <c r="E108" t="s">
        <v>2094</v>
      </c>
      <c r="F108" t="s">
        <v>2095</v>
      </c>
      <c r="G108">
        <v>9959150970</v>
      </c>
      <c r="H108" t="s">
        <v>103</v>
      </c>
      <c r="I108" t="s">
        <v>2096</v>
      </c>
      <c r="J108" t="s">
        <v>145</v>
      </c>
      <c r="K108" t="s">
        <v>2097</v>
      </c>
      <c r="L108" t="s">
        <v>2098</v>
      </c>
      <c r="M108" t="s">
        <v>2099</v>
      </c>
      <c r="N108" t="s">
        <v>109</v>
      </c>
      <c r="AI108" t="s">
        <v>2100</v>
      </c>
      <c r="AJ108" t="s">
        <v>2101</v>
      </c>
      <c r="AK108" t="s">
        <v>2102</v>
      </c>
      <c r="AL108">
        <v>76.33</v>
      </c>
      <c r="AN108">
        <v>2006</v>
      </c>
      <c r="AO108" t="s">
        <v>113</v>
      </c>
      <c r="AP108" t="s">
        <v>2103</v>
      </c>
      <c r="AQ108" t="s">
        <v>2104</v>
      </c>
      <c r="AR108" t="s">
        <v>2105</v>
      </c>
      <c r="AS108">
        <v>89.8</v>
      </c>
      <c r="AU108">
        <v>2008</v>
      </c>
      <c r="AV108" t="s">
        <v>109</v>
      </c>
      <c r="BC108" t="s">
        <v>113</v>
      </c>
      <c r="BD108" t="s">
        <v>1008</v>
      </c>
      <c r="BE108" t="s">
        <v>2106</v>
      </c>
      <c r="BF108" t="s">
        <v>2107</v>
      </c>
      <c r="BG108">
        <v>85.13</v>
      </c>
      <c r="BI108">
        <v>2011</v>
      </c>
      <c r="BJ108">
        <v>19</v>
      </c>
      <c r="BK108" t="s">
        <v>2108</v>
      </c>
      <c r="BL108">
        <v>23</v>
      </c>
      <c r="BN108" t="s">
        <v>113</v>
      </c>
      <c r="BO108" t="s">
        <v>2109</v>
      </c>
      <c r="BP108" t="s">
        <v>2110</v>
      </c>
      <c r="BQ108" t="s">
        <v>2111</v>
      </c>
      <c r="BR108">
        <v>71.2</v>
      </c>
      <c r="BT108">
        <v>2013</v>
      </c>
      <c r="BU108">
        <v>31</v>
      </c>
      <c r="BV108" t="s">
        <v>1778</v>
      </c>
      <c r="BW108">
        <v>23</v>
      </c>
      <c r="BY108" t="s">
        <v>109</v>
      </c>
      <c r="CF108" t="s">
        <v>113</v>
      </c>
      <c r="CG108" t="s">
        <v>1781</v>
      </c>
      <c r="CH108" t="s">
        <v>2112</v>
      </c>
      <c r="CI108" t="s">
        <v>132</v>
      </c>
      <c r="CJ108">
        <v>2023</v>
      </c>
      <c r="CL108" t="s">
        <v>113</v>
      </c>
      <c r="CM108" t="s">
        <v>2113</v>
      </c>
      <c r="CN108" t="s">
        <v>113</v>
      </c>
      <c r="CO108" t="s">
        <v>2114</v>
      </c>
      <c r="CP108" t="s">
        <v>399</v>
      </c>
      <c r="CQ108" t="s">
        <v>2115</v>
      </c>
      <c r="CR108" t="str">
        <f>HYPERLINK("https://nconnect.nicmar.ac.in/public/storage/profile/6996c9d0e7d48.png","Download")</f>
        <v>0</v>
      </c>
      <c r="CS108" t="str">
        <f>HYPERLINK("https://nconnect.nicmar.ac.in/pdf/168_resume_1771492880.pdf/Y2FyZWVy","View Resume")</f>
        <v>0</v>
      </c>
    </row>
    <row r="109" spans="1:97">
      <c r="A109" t="s">
        <v>2116</v>
      </c>
      <c r="B109" t="s">
        <v>139</v>
      </c>
      <c r="C109" t="s">
        <v>99</v>
      </c>
      <c r="D109" t="s">
        <v>2117</v>
      </c>
      <c r="E109" t="s">
        <v>2038</v>
      </c>
      <c r="F109" t="s">
        <v>2039</v>
      </c>
      <c r="G109">
        <v>9149459436</v>
      </c>
      <c r="H109" t="s">
        <v>103</v>
      </c>
      <c r="I109" t="s">
        <v>2040</v>
      </c>
      <c r="J109" t="s">
        <v>105</v>
      </c>
      <c r="K109" t="s">
        <v>2041</v>
      </c>
      <c r="L109" t="s">
        <v>2042</v>
      </c>
      <c r="M109" t="s">
        <v>2043</v>
      </c>
      <c r="N109" t="s">
        <v>109</v>
      </c>
      <c r="AI109" t="s">
        <v>2044</v>
      </c>
      <c r="AJ109" t="s">
        <v>2045</v>
      </c>
      <c r="AK109" t="s">
        <v>2046</v>
      </c>
      <c r="AL109">
        <v>63.4</v>
      </c>
      <c r="AN109">
        <v>2004</v>
      </c>
      <c r="AO109" t="s">
        <v>113</v>
      </c>
      <c r="AP109" t="s">
        <v>2047</v>
      </c>
      <c r="AQ109" t="s">
        <v>2045</v>
      </c>
      <c r="AR109" t="s">
        <v>2048</v>
      </c>
      <c r="AS109">
        <v>57</v>
      </c>
      <c r="AU109">
        <v>2006</v>
      </c>
      <c r="AV109" t="s">
        <v>109</v>
      </c>
      <c r="BC109" t="s">
        <v>113</v>
      </c>
      <c r="BD109" t="s">
        <v>2049</v>
      </c>
      <c r="BE109" t="s">
        <v>2049</v>
      </c>
      <c r="BF109" t="s">
        <v>310</v>
      </c>
      <c r="BG109">
        <v>72.8</v>
      </c>
      <c r="BH109">
        <v>7.28</v>
      </c>
      <c r="BI109">
        <v>2011</v>
      </c>
      <c r="BJ109">
        <v>2</v>
      </c>
      <c r="BL109">
        <v>9</v>
      </c>
      <c r="BN109" t="s">
        <v>113</v>
      </c>
      <c r="BO109" t="s">
        <v>2049</v>
      </c>
      <c r="BP109" t="s">
        <v>2049</v>
      </c>
      <c r="BQ109" t="s">
        <v>2050</v>
      </c>
      <c r="BR109">
        <v>78.0</v>
      </c>
      <c r="BS109">
        <v>7.8</v>
      </c>
      <c r="BT109">
        <v>2013</v>
      </c>
      <c r="BU109">
        <v>14</v>
      </c>
      <c r="BW109">
        <v>7</v>
      </c>
      <c r="BY109" t="s">
        <v>109</v>
      </c>
      <c r="BZ109" t="s">
        <v>2051</v>
      </c>
      <c r="CA109" t="s">
        <v>2052</v>
      </c>
      <c r="CB109" t="s">
        <v>2053</v>
      </c>
      <c r="CF109" t="s">
        <v>113</v>
      </c>
      <c r="CG109" t="s">
        <v>2054</v>
      </c>
      <c r="CH109" t="s">
        <v>2049</v>
      </c>
      <c r="CI109" t="s">
        <v>132</v>
      </c>
      <c r="CJ109">
        <v>2021</v>
      </c>
      <c r="CL109" t="s">
        <v>113</v>
      </c>
      <c r="CM109" t="s">
        <v>2055</v>
      </c>
      <c r="CN109" t="s">
        <v>109</v>
      </c>
      <c r="CP109" t="s">
        <v>2056</v>
      </c>
      <c r="CQ109" t="s">
        <v>2118</v>
      </c>
      <c r="CR109" t="s">
        <v>137</v>
      </c>
      <c r="CS109" t="str">
        <f>HYPERLINK("https://nconnect.nicmar.ac.in/pdf/180_resume_1771492644.pdf/Y2FyZWVy","View Resume")</f>
        <v>0</v>
      </c>
    </row>
    <row r="110" spans="1:97">
      <c r="A110" t="s">
        <v>369</v>
      </c>
      <c r="B110" t="s">
        <v>139</v>
      </c>
      <c r="C110" t="s">
        <v>296</v>
      </c>
      <c r="D110" t="s">
        <v>370</v>
      </c>
      <c r="E110" t="s">
        <v>2038</v>
      </c>
      <c r="F110" t="s">
        <v>2039</v>
      </c>
      <c r="G110">
        <v>9149459436</v>
      </c>
      <c r="H110" t="s">
        <v>103</v>
      </c>
      <c r="I110" t="s">
        <v>2040</v>
      </c>
      <c r="J110" t="s">
        <v>105</v>
      </c>
      <c r="K110" t="s">
        <v>2041</v>
      </c>
      <c r="L110" t="s">
        <v>2042</v>
      </c>
      <c r="M110" t="s">
        <v>2043</v>
      </c>
      <c r="N110" t="s">
        <v>109</v>
      </c>
      <c r="AI110" t="s">
        <v>2044</v>
      </c>
      <c r="AJ110" t="s">
        <v>2045</v>
      </c>
      <c r="AK110" t="s">
        <v>2046</v>
      </c>
      <c r="AL110">
        <v>63.4</v>
      </c>
      <c r="AN110">
        <v>2004</v>
      </c>
      <c r="AO110" t="s">
        <v>113</v>
      </c>
      <c r="AP110" t="s">
        <v>2047</v>
      </c>
      <c r="AQ110" t="s">
        <v>2045</v>
      </c>
      <c r="AR110" t="s">
        <v>2048</v>
      </c>
      <c r="AS110">
        <v>57</v>
      </c>
      <c r="AU110">
        <v>2006</v>
      </c>
      <c r="AV110" t="s">
        <v>109</v>
      </c>
      <c r="BC110" t="s">
        <v>113</v>
      </c>
      <c r="BD110" t="s">
        <v>2049</v>
      </c>
      <c r="BE110" t="s">
        <v>2049</v>
      </c>
      <c r="BF110" t="s">
        <v>310</v>
      </c>
      <c r="BG110">
        <v>72.8</v>
      </c>
      <c r="BH110">
        <v>7.28</v>
      </c>
      <c r="BI110">
        <v>2011</v>
      </c>
      <c r="BJ110">
        <v>2</v>
      </c>
      <c r="BL110">
        <v>9</v>
      </c>
      <c r="BN110" t="s">
        <v>113</v>
      </c>
      <c r="BO110" t="s">
        <v>2049</v>
      </c>
      <c r="BP110" t="s">
        <v>2049</v>
      </c>
      <c r="BQ110" t="s">
        <v>2050</v>
      </c>
      <c r="BR110">
        <v>78.0</v>
      </c>
      <c r="BS110">
        <v>7.8</v>
      </c>
      <c r="BT110">
        <v>2013</v>
      </c>
      <c r="BU110">
        <v>14</v>
      </c>
      <c r="BW110">
        <v>7</v>
      </c>
      <c r="BY110" t="s">
        <v>109</v>
      </c>
      <c r="BZ110" t="s">
        <v>2051</v>
      </c>
      <c r="CA110" t="s">
        <v>2052</v>
      </c>
      <c r="CB110" t="s">
        <v>2053</v>
      </c>
      <c r="CF110" t="s">
        <v>113</v>
      </c>
      <c r="CG110" t="s">
        <v>2054</v>
      </c>
      <c r="CH110" t="s">
        <v>2049</v>
      </c>
      <c r="CI110" t="s">
        <v>132</v>
      </c>
      <c r="CJ110">
        <v>2021</v>
      </c>
      <c r="CL110" t="s">
        <v>113</v>
      </c>
      <c r="CM110" t="s">
        <v>2055</v>
      </c>
      <c r="CN110" t="s">
        <v>109</v>
      </c>
      <c r="CP110" t="s">
        <v>2056</v>
      </c>
      <c r="CQ110" t="s">
        <v>2119</v>
      </c>
      <c r="CR110" t="s">
        <v>137</v>
      </c>
      <c r="CS110" t="str">
        <f>HYPERLINK("https://nconnect.nicmar.ac.in/pdf/180_resume_1771492644.pdf/Y2FyZWVy","View Resume")</f>
        <v>0</v>
      </c>
    </row>
    <row r="111" spans="1:97">
      <c r="A111" t="s">
        <v>295</v>
      </c>
      <c r="B111" t="s">
        <v>139</v>
      </c>
      <c r="C111" t="s">
        <v>296</v>
      </c>
      <c r="D111" t="s">
        <v>297</v>
      </c>
      <c r="E111" t="s">
        <v>2038</v>
      </c>
      <c r="F111" t="s">
        <v>2039</v>
      </c>
      <c r="G111">
        <v>9149459436</v>
      </c>
      <c r="H111" t="s">
        <v>103</v>
      </c>
      <c r="I111" t="s">
        <v>2040</v>
      </c>
      <c r="J111" t="s">
        <v>105</v>
      </c>
      <c r="K111" t="s">
        <v>2041</v>
      </c>
      <c r="L111" t="s">
        <v>2042</v>
      </c>
      <c r="M111" t="s">
        <v>2043</v>
      </c>
      <c r="N111" t="s">
        <v>109</v>
      </c>
      <c r="AI111" t="s">
        <v>2044</v>
      </c>
      <c r="AJ111" t="s">
        <v>2045</v>
      </c>
      <c r="AK111" t="s">
        <v>2046</v>
      </c>
      <c r="AL111">
        <v>63.4</v>
      </c>
      <c r="AN111">
        <v>2004</v>
      </c>
      <c r="AO111" t="s">
        <v>113</v>
      </c>
      <c r="AP111" t="s">
        <v>2047</v>
      </c>
      <c r="AQ111" t="s">
        <v>2045</v>
      </c>
      <c r="AR111" t="s">
        <v>2048</v>
      </c>
      <c r="AS111">
        <v>57</v>
      </c>
      <c r="AU111">
        <v>2006</v>
      </c>
      <c r="AV111" t="s">
        <v>109</v>
      </c>
      <c r="BC111" t="s">
        <v>113</v>
      </c>
      <c r="BD111" t="s">
        <v>2049</v>
      </c>
      <c r="BE111" t="s">
        <v>2049</v>
      </c>
      <c r="BF111" t="s">
        <v>310</v>
      </c>
      <c r="BG111">
        <v>72.8</v>
      </c>
      <c r="BH111">
        <v>7.28</v>
      </c>
      <c r="BI111">
        <v>2011</v>
      </c>
      <c r="BJ111">
        <v>2</v>
      </c>
      <c r="BL111">
        <v>9</v>
      </c>
      <c r="BN111" t="s">
        <v>113</v>
      </c>
      <c r="BO111" t="s">
        <v>2049</v>
      </c>
      <c r="BP111" t="s">
        <v>2049</v>
      </c>
      <c r="BQ111" t="s">
        <v>2050</v>
      </c>
      <c r="BR111">
        <v>78.0</v>
      </c>
      <c r="BS111">
        <v>7.8</v>
      </c>
      <c r="BT111">
        <v>2013</v>
      </c>
      <c r="BU111">
        <v>14</v>
      </c>
      <c r="BW111">
        <v>7</v>
      </c>
      <c r="BY111" t="s">
        <v>109</v>
      </c>
      <c r="BZ111" t="s">
        <v>2051</v>
      </c>
      <c r="CA111" t="s">
        <v>2052</v>
      </c>
      <c r="CB111" t="s">
        <v>2053</v>
      </c>
      <c r="CF111" t="s">
        <v>113</v>
      </c>
      <c r="CG111" t="s">
        <v>2054</v>
      </c>
      <c r="CH111" t="s">
        <v>2049</v>
      </c>
      <c r="CI111" t="s">
        <v>132</v>
      </c>
      <c r="CJ111">
        <v>2021</v>
      </c>
      <c r="CL111" t="s">
        <v>113</v>
      </c>
      <c r="CM111" t="s">
        <v>2055</v>
      </c>
      <c r="CN111" t="s">
        <v>109</v>
      </c>
      <c r="CP111" t="s">
        <v>2056</v>
      </c>
      <c r="CQ111" t="s">
        <v>2119</v>
      </c>
      <c r="CR111" t="s">
        <v>137</v>
      </c>
      <c r="CS111" t="str">
        <f>HYPERLINK("https://nconnect.nicmar.ac.in/pdf/180_resume_1771492644.pdf/Y2FyZWVy","View Resume")</f>
        <v>0</v>
      </c>
    </row>
    <row r="112" spans="1:97">
      <c r="A112" t="s">
        <v>138</v>
      </c>
      <c r="B112" t="s">
        <v>139</v>
      </c>
      <c r="C112" t="s">
        <v>140</v>
      </c>
      <c r="D112" t="s">
        <v>141</v>
      </c>
      <c r="E112" t="s">
        <v>2120</v>
      </c>
      <c r="F112" t="s">
        <v>2121</v>
      </c>
      <c r="G112">
        <v>9745606753</v>
      </c>
      <c r="H112" t="s">
        <v>170</v>
      </c>
      <c r="I112" t="s">
        <v>2122</v>
      </c>
      <c r="J112" t="s">
        <v>105</v>
      </c>
      <c r="K112" t="s">
        <v>2123</v>
      </c>
      <c r="L112" t="s">
        <v>2124</v>
      </c>
      <c r="M112" t="s">
        <v>2125</v>
      </c>
      <c r="N112" t="s">
        <v>109</v>
      </c>
      <c r="AI112" t="s">
        <v>2120</v>
      </c>
      <c r="AJ112" t="s">
        <v>2126</v>
      </c>
      <c r="AK112" t="s">
        <v>959</v>
      </c>
      <c r="AL112">
        <v>91.3</v>
      </c>
      <c r="AN112">
        <v>2003</v>
      </c>
      <c r="AO112" t="s">
        <v>113</v>
      </c>
      <c r="AP112" t="s">
        <v>2120</v>
      </c>
      <c r="AQ112" t="s">
        <v>2126</v>
      </c>
      <c r="AR112" t="s">
        <v>278</v>
      </c>
      <c r="AS112">
        <v>82.6</v>
      </c>
      <c r="AU112">
        <v>2005</v>
      </c>
      <c r="AV112" t="s">
        <v>109</v>
      </c>
      <c r="BC112" t="s">
        <v>113</v>
      </c>
      <c r="BD112" t="s">
        <v>2127</v>
      </c>
      <c r="BE112" t="s">
        <v>2128</v>
      </c>
      <c r="BF112" t="s">
        <v>310</v>
      </c>
      <c r="BG112">
        <v>80.8</v>
      </c>
      <c r="BI112">
        <v>2009</v>
      </c>
      <c r="BJ112">
        <v>2</v>
      </c>
      <c r="BL112">
        <v>9</v>
      </c>
      <c r="BN112" t="s">
        <v>113</v>
      </c>
      <c r="BO112" t="s">
        <v>963</v>
      </c>
      <c r="BP112" t="s">
        <v>2129</v>
      </c>
      <c r="BQ112" t="s">
        <v>141</v>
      </c>
      <c r="BR112">
        <v>87.1</v>
      </c>
      <c r="BT112">
        <v>2011</v>
      </c>
      <c r="BU112">
        <v>14</v>
      </c>
      <c r="BW112">
        <v>7</v>
      </c>
      <c r="BY112" t="s">
        <v>109</v>
      </c>
      <c r="CF112" t="s">
        <v>113</v>
      </c>
      <c r="CG112" t="s">
        <v>141</v>
      </c>
      <c r="CH112" t="s">
        <v>2130</v>
      </c>
      <c r="CI112" t="s">
        <v>132</v>
      </c>
      <c r="CJ112">
        <v>2026</v>
      </c>
      <c r="CL112" t="s">
        <v>109</v>
      </c>
      <c r="CN112" t="s">
        <v>109</v>
      </c>
      <c r="CP112" t="s">
        <v>959</v>
      </c>
      <c r="CQ112" t="s">
        <v>2131</v>
      </c>
      <c r="CR112" t="s">
        <v>137</v>
      </c>
      <c r="CS112" t="str">
        <f>HYPERLINK("https://nconnect.nicmar.ac.in/pdf/175_resume_1771493035.pdf/Y2FyZWVy","View Resume")</f>
        <v>0</v>
      </c>
    </row>
    <row r="113" spans="1:97">
      <c r="A113" t="s">
        <v>224</v>
      </c>
      <c r="B113" t="s">
        <v>139</v>
      </c>
      <c r="C113" t="s">
        <v>166</v>
      </c>
      <c r="D113" t="s">
        <v>225</v>
      </c>
      <c r="E113" t="s">
        <v>2132</v>
      </c>
      <c r="F113" t="s">
        <v>2133</v>
      </c>
      <c r="G113">
        <v>9923308583</v>
      </c>
      <c r="H113" t="s">
        <v>170</v>
      </c>
      <c r="I113" t="s">
        <v>2134</v>
      </c>
      <c r="J113" t="s">
        <v>105</v>
      </c>
      <c r="K113" t="s">
        <v>528</v>
      </c>
      <c r="L113" t="s">
        <v>2135</v>
      </c>
      <c r="M113" t="s">
        <v>2136</v>
      </c>
      <c r="N113" t="s">
        <v>109</v>
      </c>
      <c r="AI113" t="s">
        <v>2137</v>
      </c>
      <c r="AJ113" t="s">
        <v>353</v>
      </c>
      <c r="AK113" t="s">
        <v>2138</v>
      </c>
      <c r="AL113">
        <v>87.57</v>
      </c>
      <c r="AN113">
        <v>1995</v>
      </c>
      <c r="AO113" t="s">
        <v>109</v>
      </c>
      <c r="AV113" t="s">
        <v>113</v>
      </c>
      <c r="AW113" t="s">
        <v>2139</v>
      </c>
      <c r="AX113" t="s">
        <v>2140</v>
      </c>
      <c r="AY113" t="s">
        <v>2141</v>
      </c>
      <c r="AZ113">
        <v>57.05</v>
      </c>
      <c r="BB113">
        <v>1998</v>
      </c>
      <c r="BC113" t="s">
        <v>109</v>
      </c>
      <c r="BD113" t="s">
        <v>2142</v>
      </c>
      <c r="BE113" t="s">
        <v>2143</v>
      </c>
      <c r="BF113" t="s">
        <v>2144</v>
      </c>
      <c r="BG113">
        <v>63.1</v>
      </c>
      <c r="BI113">
        <v>2016</v>
      </c>
      <c r="BJ113">
        <v>19</v>
      </c>
      <c r="BL113">
        <v>52</v>
      </c>
      <c r="BN113" t="s">
        <v>113</v>
      </c>
      <c r="BO113" t="s">
        <v>280</v>
      </c>
      <c r="BP113" t="s">
        <v>2145</v>
      </c>
      <c r="BQ113" t="s">
        <v>2146</v>
      </c>
      <c r="BR113">
        <v>66.6</v>
      </c>
      <c r="BT113">
        <v>2017</v>
      </c>
      <c r="BU113">
        <v>31</v>
      </c>
      <c r="BV113" t="s">
        <v>2147</v>
      </c>
      <c r="BW113">
        <v>54</v>
      </c>
      <c r="BY113" t="s">
        <v>113</v>
      </c>
      <c r="BZ113" t="s">
        <v>280</v>
      </c>
      <c r="CA113" t="s">
        <v>2148</v>
      </c>
      <c r="CB113" t="s">
        <v>2149</v>
      </c>
      <c r="CC113">
        <v>63.1</v>
      </c>
      <c r="CE113">
        <v>2016</v>
      </c>
      <c r="CF113" t="s">
        <v>113</v>
      </c>
      <c r="CG113" t="s">
        <v>2150</v>
      </c>
      <c r="CH113" t="s">
        <v>2151</v>
      </c>
      <c r="CI113" t="s">
        <v>132</v>
      </c>
      <c r="CJ113">
        <v>2025</v>
      </c>
      <c r="CL113" t="s">
        <v>113</v>
      </c>
      <c r="CM113" t="s">
        <v>2152</v>
      </c>
      <c r="CN113" t="s">
        <v>113</v>
      </c>
      <c r="CO113" t="s">
        <v>2153</v>
      </c>
      <c r="CP113" t="s">
        <v>2138</v>
      </c>
      <c r="CQ113" t="s">
        <v>2154</v>
      </c>
      <c r="CR113" t="s">
        <v>137</v>
      </c>
      <c r="CS113" t="str">
        <f>HYPERLINK("https://nconnect.nicmar.ac.in/pdf/155_resume_1771492777.pdf/Y2FyZWVy","View Resume")</f>
        <v>0</v>
      </c>
    </row>
    <row r="114" spans="1:97">
      <c r="A114" t="s">
        <v>138</v>
      </c>
      <c r="B114" t="s">
        <v>139</v>
      </c>
      <c r="C114" t="s">
        <v>140</v>
      </c>
      <c r="D114" t="s">
        <v>141</v>
      </c>
      <c r="E114" t="s">
        <v>2155</v>
      </c>
      <c r="F114" t="s">
        <v>2156</v>
      </c>
      <c r="G114">
        <v>9530053240</v>
      </c>
      <c r="H114" t="s">
        <v>170</v>
      </c>
      <c r="I114" t="s">
        <v>2157</v>
      </c>
      <c r="J114" t="s">
        <v>145</v>
      </c>
      <c r="K114" t="s">
        <v>486</v>
      </c>
      <c r="L114" t="s">
        <v>2158</v>
      </c>
      <c r="M114" t="s">
        <v>2159</v>
      </c>
      <c r="N114" t="s">
        <v>109</v>
      </c>
      <c r="AI114" t="s">
        <v>2160</v>
      </c>
      <c r="AJ114" t="s">
        <v>1235</v>
      </c>
      <c r="AK114" t="s">
        <v>2161</v>
      </c>
      <c r="AL114">
        <v>84</v>
      </c>
      <c r="AM114">
        <v>8.4</v>
      </c>
      <c r="AN114">
        <v>2011</v>
      </c>
      <c r="AO114" t="s">
        <v>113</v>
      </c>
      <c r="AP114" t="s">
        <v>2162</v>
      </c>
      <c r="AQ114" t="s">
        <v>1235</v>
      </c>
      <c r="AR114" t="s">
        <v>670</v>
      </c>
      <c r="AS114">
        <v>63</v>
      </c>
      <c r="AU114">
        <v>2013</v>
      </c>
      <c r="AV114" t="s">
        <v>109</v>
      </c>
      <c r="BC114" t="s">
        <v>113</v>
      </c>
      <c r="BD114" t="s">
        <v>2163</v>
      </c>
      <c r="BE114" t="s">
        <v>2164</v>
      </c>
      <c r="BF114" t="s">
        <v>310</v>
      </c>
      <c r="BG114">
        <v>73</v>
      </c>
      <c r="BI114">
        <v>2017</v>
      </c>
      <c r="BJ114">
        <v>1</v>
      </c>
      <c r="BL114">
        <v>9</v>
      </c>
      <c r="BN114" t="s">
        <v>113</v>
      </c>
      <c r="BO114" t="s">
        <v>2163</v>
      </c>
      <c r="BP114" t="s">
        <v>1048</v>
      </c>
      <c r="BQ114" t="s">
        <v>141</v>
      </c>
      <c r="BR114">
        <v>69</v>
      </c>
      <c r="BT114">
        <v>2021</v>
      </c>
      <c r="BU114">
        <v>14</v>
      </c>
      <c r="BW114">
        <v>7</v>
      </c>
      <c r="BY114" t="s">
        <v>113</v>
      </c>
      <c r="BZ114" t="s">
        <v>284</v>
      </c>
      <c r="CA114" t="s">
        <v>2165</v>
      </c>
      <c r="CB114" t="s">
        <v>141</v>
      </c>
      <c r="CC114">
        <v>81</v>
      </c>
      <c r="CD114">
        <v>8.1</v>
      </c>
      <c r="CE114">
        <v>2025</v>
      </c>
      <c r="CF114" t="s">
        <v>113</v>
      </c>
      <c r="CG114" t="s">
        <v>2166</v>
      </c>
      <c r="CH114" t="s">
        <v>2165</v>
      </c>
      <c r="CI114" t="s">
        <v>132</v>
      </c>
      <c r="CJ114">
        <v>2025</v>
      </c>
      <c r="CL114" t="s">
        <v>113</v>
      </c>
      <c r="CM114" t="s">
        <v>2167</v>
      </c>
      <c r="CN114" t="s">
        <v>109</v>
      </c>
      <c r="CP114" t="s">
        <v>2168</v>
      </c>
      <c r="CQ114" t="s">
        <v>2169</v>
      </c>
      <c r="CR114" t="s">
        <v>137</v>
      </c>
      <c r="CS114" t="str">
        <f>HYPERLINK("https://nconnect.nicmar.ac.in/pdf/183_resume_1771493375.pdf/Y2FyZWVy","View Resume")</f>
        <v>0</v>
      </c>
    </row>
    <row r="115" spans="1:97">
      <c r="A115" t="s">
        <v>193</v>
      </c>
      <c r="B115" t="s">
        <v>139</v>
      </c>
      <c r="C115" t="s">
        <v>166</v>
      </c>
      <c r="D115" t="s">
        <v>194</v>
      </c>
      <c r="E115" t="s">
        <v>2170</v>
      </c>
      <c r="F115" t="s">
        <v>2171</v>
      </c>
      <c r="G115">
        <v>9354037599</v>
      </c>
      <c r="H115" t="s">
        <v>170</v>
      </c>
      <c r="I115" t="s">
        <v>2172</v>
      </c>
      <c r="J115" t="s">
        <v>145</v>
      </c>
      <c r="K115" t="s">
        <v>2173</v>
      </c>
      <c r="L115" t="s">
        <v>2174</v>
      </c>
      <c r="M115" t="s">
        <v>2175</v>
      </c>
      <c r="N115" t="s">
        <v>109</v>
      </c>
      <c r="AI115" t="s">
        <v>2176</v>
      </c>
      <c r="AJ115" t="s">
        <v>2177</v>
      </c>
      <c r="AK115" t="s">
        <v>2178</v>
      </c>
      <c r="AL115">
        <v>93.1</v>
      </c>
      <c r="AM115">
        <v>9.8</v>
      </c>
      <c r="AN115">
        <v>2016</v>
      </c>
      <c r="AO115" t="s">
        <v>113</v>
      </c>
      <c r="AP115" t="s">
        <v>2176</v>
      </c>
      <c r="AQ115" t="s">
        <v>2179</v>
      </c>
      <c r="AR115" t="s">
        <v>2180</v>
      </c>
      <c r="AS115">
        <v>91.8</v>
      </c>
      <c r="AU115">
        <v>2018</v>
      </c>
      <c r="AV115" t="s">
        <v>109</v>
      </c>
      <c r="BC115" t="s">
        <v>113</v>
      </c>
      <c r="BD115" t="s">
        <v>2181</v>
      </c>
      <c r="BE115" t="s">
        <v>2182</v>
      </c>
      <c r="BF115" t="s">
        <v>2183</v>
      </c>
      <c r="BG115">
        <v>81.15</v>
      </c>
      <c r="BI115">
        <v>2021</v>
      </c>
      <c r="BJ115">
        <v>19</v>
      </c>
      <c r="BK115" t="s">
        <v>2184</v>
      </c>
      <c r="BL115">
        <v>27</v>
      </c>
      <c r="BN115" t="s">
        <v>113</v>
      </c>
      <c r="BO115" t="s">
        <v>2181</v>
      </c>
      <c r="BP115" t="s">
        <v>2185</v>
      </c>
      <c r="BQ115" t="s">
        <v>2186</v>
      </c>
      <c r="BR115">
        <v>88.15</v>
      </c>
      <c r="BT115">
        <v>2023</v>
      </c>
      <c r="BU115">
        <v>31</v>
      </c>
      <c r="BV115" t="s">
        <v>520</v>
      </c>
      <c r="BW115">
        <v>33</v>
      </c>
      <c r="BY115" t="s">
        <v>109</v>
      </c>
      <c r="CF115" t="s">
        <v>113</v>
      </c>
      <c r="CG115" t="s">
        <v>795</v>
      </c>
      <c r="CH115" t="s">
        <v>2187</v>
      </c>
      <c r="CI115" t="s">
        <v>241</v>
      </c>
      <c r="CK115" t="s">
        <v>109</v>
      </c>
      <c r="CL115" t="s">
        <v>109</v>
      </c>
      <c r="CN115" t="s">
        <v>109</v>
      </c>
      <c r="CO115" t="s">
        <v>2188</v>
      </c>
      <c r="CP115" t="s">
        <v>109</v>
      </c>
      <c r="CQ115" t="s">
        <v>2189</v>
      </c>
      <c r="CR115" t="s">
        <v>137</v>
      </c>
      <c r="CS115" t="str">
        <f>HYPERLINK("https://nconnect.nicmar.ac.in/pdf/185_resume_1771493247.pdf/Y2FyZWVy","View Resume")</f>
        <v>0</v>
      </c>
    </row>
    <row r="116" spans="1:97">
      <c r="A116" t="s">
        <v>191</v>
      </c>
      <c r="B116" t="s">
        <v>139</v>
      </c>
      <c r="C116" t="s">
        <v>140</v>
      </c>
      <c r="D116" t="s">
        <v>192</v>
      </c>
      <c r="E116" t="s">
        <v>2190</v>
      </c>
      <c r="F116" t="s">
        <v>2191</v>
      </c>
      <c r="G116">
        <v>7503106181</v>
      </c>
      <c r="H116" t="s">
        <v>103</v>
      </c>
      <c r="I116" t="s">
        <v>2192</v>
      </c>
      <c r="J116" t="s">
        <v>105</v>
      </c>
      <c r="K116" t="s">
        <v>2193</v>
      </c>
      <c r="L116" t="s">
        <v>2194</v>
      </c>
      <c r="M116" t="s">
        <v>2195</v>
      </c>
      <c r="N116" t="s">
        <v>109</v>
      </c>
      <c r="AI116" t="s">
        <v>2196</v>
      </c>
      <c r="AJ116" t="s">
        <v>2197</v>
      </c>
      <c r="AK116" t="s">
        <v>787</v>
      </c>
      <c r="AL116">
        <v>54</v>
      </c>
      <c r="AN116">
        <v>2001</v>
      </c>
      <c r="AO116" t="s">
        <v>113</v>
      </c>
      <c r="AP116" t="s">
        <v>2198</v>
      </c>
      <c r="AQ116" t="s">
        <v>2197</v>
      </c>
      <c r="AR116" t="s">
        <v>2199</v>
      </c>
      <c r="AS116">
        <v>67</v>
      </c>
      <c r="AU116">
        <v>2004</v>
      </c>
      <c r="AV116" t="s">
        <v>109</v>
      </c>
      <c r="BC116" t="s">
        <v>109</v>
      </c>
      <c r="BD116" t="s">
        <v>2200</v>
      </c>
      <c r="BE116" t="s">
        <v>2201</v>
      </c>
      <c r="BF116" t="s">
        <v>2202</v>
      </c>
      <c r="BG116">
        <v>50</v>
      </c>
      <c r="BI116">
        <v>2007</v>
      </c>
      <c r="BJ116">
        <v>19</v>
      </c>
      <c r="BK116" t="s">
        <v>2203</v>
      </c>
      <c r="BL116">
        <v>53</v>
      </c>
      <c r="BM116" t="s">
        <v>282</v>
      </c>
      <c r="BN116" t="s">
        <v>113</v>
      </c>
      <c r="BO116" t="s">
        <v>2204</v>
      </c>
      <c r="BP116" t="s">
        <v>2205</v>
      </c>
      <c r="BQ116" t="s">
        <v>2206</v>
      </c>
      <c r="BR116">
        <v>67</v>
      </c>
      <c r="BT116">
        <v>2022</v>
      </c>
      <c r="BU116">
        <v>31</v>
      </c>
      <c r="BV116" t="s">
        <v>2207</v>
      </c>
      <c r="BW116">
        <v>24</v>
      </c>
      <c r="BY116" t="s">
        <v>109</v>
      </c>
      <c r="CF116" t="s">
        <v>113</v>
      </c>
      <c r="CG116" t="s">
        <v>2208</v>
      </c>
      <c r="CH116" t="s">
        <v>2209</v>
      </c>
      <c r="CI116" t="s">
        <v>241</v>
      </c>
      <c r="CK116" t="s">
        <v>113</v>
      </c>
      <c r="CL116" t="s">
        <v>109</v>
      </c>
      <c r="CN116" t="s">
        <v>113</v>
      </c>
      <c r="CO116" t="s">
        <v>2210</v>
      </c>
      <c r="CP116" t="s">
        <v>2211</v>
      </c>
      <c r="CQ116" t="s">
        <v>2212</v>
      </c>
      <c r="CR116" t="s">
        <v>137</v>
      </c>
      <c r="CS116" t="str">
        <f>HYPERLINK("https://nconnect.nicmar.ac.in/pdf/198_resume_1771494351.pdf/Y2FyZWVy","View Resume")</f>
        <v>0</v>
      </c>
    </row>
    <row r="117" spans="1:97">
      <c r="A117" t="s">
        <v>848</v>
      </c>
      <c r="B117" t="s">
        <v>139</v>
      </c>
      <c r="C117" t="s">
        <v>166</v>
      </c>
      <c r="D117" t="s">
        <v>849</v>
      </c>
      <c r="E117" t="s">
        <v>2213</v>
      </c>
      <c r="F117" t="s">
        <v>2214</v>
      </c>
      <c r="G117">
        <v>8981173234</v>
      </c>
      <c r="H117" t="s">
        <v>170</v>
      </c>
      <c r="I117" t="s">
        <v>2215</v>
      </c>
      <c r="J117" t="s">
        <v>105</v>
      </c>
      <c r="K117" t="s">
        <v>2216</v>
      </c>
      <c r="L117" t="s">
        <v>2217</v>
      </c>
      <c r="M117" t="s">
        <v>2218</v>
      </c>
      <c r="N117" t="s">
        <v>109</v>
      </c>
      <c r="AI117" t="s">
        <v>2219</v>
      </c>
      <c r="AJ117" t="s">
        <v>2220</v>
      </c>
      <c r="AK117" t="s">
        <v>2221</v>
      </c>
      <c r="AL117">
        <v>54</v>
      </c>
      <c r="AN117">
        <v>2008</v>
      </c>
      <c r="AO117" t="s">
        <v>113</v>
      </c>
      <c r="AP117" t="s">
        <v>2219</v>
      </c>
      <c r="AQ117" t="s">
        <v>2220</v>
      </c>
      <c r="AR117" t="s">
        <v>2222</v>
      </c>
      <c r="AS117">
        <v>72.7</v>
      </c>
      <c r="AU117">
        <v>2010</v>
      </c>
      <c r="AV117" t="s">
        <v>109</v>
      </c>
      <c r="BC117" t="s">
        <v>113</v>
      </c>
      <c r="BD117" t="s">
        <v>2223</v>
      </c>
      <c r="BE117" t="s">
        <v>2224</v>
      </c>
      <c r="BF117" t="s">
        <v>2225</v>
      </c>
      <c r="BG117">
        <v>57.8</v>
      </c>
      <c r="BI117">
        <v>2013</v>
      </c>
      <c r="BJ117">
        <v>19</v>
      </c>
      <c r="BK117" t="s">
        <v>2226</v>
      </c>
      <c r="BL117">
        <v>27</v>
      </c>
      <c r="BN117" t="s">
        <v>113</v>
      </c>
      <c r="BO117" t="s">
        <v>2227</v>
      </c>
      <c r="BP117" t="s">
        <v>2228</v>
      </c>
      <c r="BQ117" t="s">
        <v>2225</v>
      </c>
      <c r="BR117">
        <v>80.8</v>
      </c>
      <c r="BS117">
        <v>10</v>
      </c>
      <c r="BT117">
        <v>2015</v>
      </c>
      <c r="BU117">
        <v>31</v>
      </c>
      <c r="BV117" t="s">
        <v>2229</v>
      </c>
      <c r="BW117">
        <v>53</v>
      </c>
      <c r="BY117" t="s">
        <v>109</v>
      </c>
      <c r="CF117" t="s">
        <v>113</v>
      </c>
      <c r="CG117" t="s">
        <v>2230</v>
      </c>
      <c r="CH117" t="s">
        <v>2227</v>
      </c>
      <c r="CI117" t="s">
        <v>132</v>
      </c>
      <c r="CJ117">
        <v>2021</v>
      </c>
      <c r="CL117" t="s">
        <v>113</v>
      </c>
      <c r="CM117" t="s">
        <v>2231</v>
      </c>
      <c r="CN117" t="s">
        <v>113</v>
      </c>
      <c r="CO117" t="s">
        <v>2232</v>
      </c>
      <c r="CP117" t="s">
        <v>462</v>
      </c>
      <c r="CQ117" t="s">
        <v>2233</v>
      </c>
      <c r="CR117" t="s">
        <v>137</v>
      </c>
      <c r="CS117" t="str">
        <f>HYPERLINK("https://nconnect.nicmar.ac.in/pdf/163_resume_1771494824.pdf/Y2FyZWVy","View Resume")</f>
        <v>0</v>
      </c>
    </row>
    <row r="118" spans="1:97">
      <c r="A118" t="s">
        <v>2116</v>
      </c>
      <c r="B118" t="s">
        <v>139</v>
      </c>
      <c r="C118" t="s">
        <v>99</v>
      </c>
      <c r="D118" t="s">
        <v>2117</v>
      </c>
      <c r="E118" t="s">
        <v>2234</v>
      </c>
      <c r="F118" t="s">
        <v>2235</v>
      </c>
      <c r="G118">
        <v>9305057050</v>
      </c>
      <c r="H118" t="s">
        <v>103</v>
      </c>
      <c r="I118" t="s">
        <v>2236</v>
      </c>
      <c r="J118" t="s">
        <v>145</v>
      </c>
      <c r="K118" t="s">
        <v>2237</v>
      </c>
      <c r="L118" t="s">
        <v>2238</v>
      </c>
      <c r="M118" t="s">
        <v>2239</v>
      </c>
      <c r="N118" t="s">
        <v>109</v>
      </c>
      <c r="AI118" t="s">
        <v>2240</v>
      </c>
      <c r="AJ118" t="s">
        <v>2241</v>
      </c>
      <c r="AK118" t="s">
        <v>2242</v>
      </c>
      <c r="AL118">
        <v>89.3</v>
      </c>
      <c r="AM118">
        <v>9.4</v>
      </c>
      <c r="AN118">
        <v>2011</v>
      </c>
      <c r="AO118" t="s">
        <v>113</v>
      </c>
      <c r="AP118" t="s">
        <v>2243</v>
      </c>
      <c r="AQ118" t="s">
        <v>2244</v>
      </c>
      <c r="AR118" t="s">
        <v>2245</v>
      </c>
      <c r="AS118">
        <v>60</v>
      </c>
      <c r="AU118">
        <v>2013</v>
      </c>
      <c r="AV118" t="s">
        <v>109</v>
      </c>
      <c r="BC118" t="s">
        <v>113</v>
      </c>
      <c r="BD118" t="s">
        <v>2246</v>
      </c>
      <c r="BE118" t="s">
        <v>2246</v>
      </c>
      <c r="BF118" t="s">
        <v>2247</v>
      </c>
      <c r="BG118">
        <v>87.56</v>
      </c>
      <c r="BI118">
        <v>2018</v>
      </c>
      <c r="BJ118">
        <v>1</v>
      </c>
      <c r="BL118">
        <v>9</v>
      </c>
      <c r="BN118" t="s">
        <v>113</v>
      </c>
      <c r="BO118" t="s">
        <v>2248</v>
      </c>
      <c r="BP118" t="s">
        <v>2249</v>
      </c>
      <c r="BQ118" t="s">
        <v>2250</v>
      </c>
      <c r="BR118">
        <v>86</v>
      </c>
      <c r="BS118">
        <v>8.6</v>
      </c>
      <c r="BT118">
        <v>2020</v>
      </c>
      <c r="BU118">
        <v>31</v>
      </c>
      <c r="BV118" t="s">
        <v>2251</v>
      </c>
      <c r="BW118">
        <v>53</v>
      </c>
      <c r="BX118" t="s">
        <v>2250</v>
      </c>
      <c r="BY118" t="s">
        <v>109</v>
      </c>
      <c r="CF118" t="s">
        <v>113</v>
      </c>
      <c r="CG118" t="s">
        <v>2252</v>
      </c>
      <c r="CH118" t="s">
        <v>2248</v>
      </c>
      <c r="CI118" t="s">
        <v>132</v>
      </c>
      <c r="CJ118">
        <v>2024</v>
      </c>
      <c r="CL118" t="s">
        <v>113</v>
      </c>
      <c r="CM118" t="s">
        <v>2253</v>
      </c>
      <c r="CN118" t="s">
        <v>113</v>
      </c>
      <c r="CO118" t="s">
        <v>2254</v>
      </c>
      <c r="CP118" t="s">
        <v>2255</v>
      </c>
      <c r="CQ118" t="s">
        <v>2256</v>
      </c>
      <c r="CR118" t="str">
        <f>HYPERLINK("https://nconnect.nicmar.ac.in/public/storage/profile/6996df2cef55d.png","Download")</f>
        <v>0</v>
      </c>
      <c r="CS118" t="str">
        <f>HYPERLINK("https://nconnect.nicmar.ac.in/pdf/60_resume_1771495059.pdf/Y2FyZWVy","View Resume")</f>
        <v>0</v>
      </c>
    </row>
    <row r="119" spans="1:97">
      <c r="A119" t="s">
        <v>191</v>
      </c>
      <c r="B119" t="s">
        <v>139</v>
      </c>
      <c r="C119" t="s">
        <v>140</v>
      </c>
      <c r="D119" t="s">
        <v>192</v>
      </c>
      <c r="E119" t="s">
        <v>2257</v>
      </c>
      <c r="F119" t="s">
        <v>2258</v>
      </c>
      <c r="G119">
        <v>9977337062</v>
      </c>
      <c r="H119" t="s">
        <v>103</v>
      </c>
      <c r="I119" t="s">
        <v>2259</v>
      </c>
      <c r="J119" t="s">
        <v>145</v>
      </c>
      <c r="K119" t="s">
        <v>486</v>
      </c>
      <c r="L119" t="s">
        <v>2260</v>
      </c>
      <c r="M119" t="s">
        <v>2261</v>
      </c>
      <c r="N119" t="s">
        <v>109</v>
      </c>
      <c r="AI119" t="s">
        <v>2262</v>
      </c>
      <c r="AJ119" t="s">
        <v>2263</v>
      </c>
      <c r="AK119" t="s">
        <v>2264</v>
      </c>
      <c r="AL119">
        <v>85.16</v>
      </c>
      <c r="AN119">
        <v>2013</v>
      </c>
      <c r="AO119" t="s">
        <v>113</v>
      </c>
      <c r="AP119" t="s">
        <v>2265</v>
      </c>
      <c r="AQ119" t="s">
        <v>2263</v>
      </c>
      <c r="AR119" t="s">
        <v>1548</v>
      </c>
      <c r="AS119">
        <v>85.4</v>
      </c>
      <c r="AU119">
        <v>2015</v>
      </c>
      <c r="AV119" t="s">
        <v>109</v>
      </c>
      <c r="BC119" t="s">
        <v>113</v>
      </c>
      <c r="BD119" t="s">
        <v>2266</v>
      </c>
      <c r="BE119" t="s">
        <v>2267</v>
      </c>
      <c r="BF119" t="s">
        <v>2268</v>
      </c>
      <c r="BG119">
        <v>69.24</v>
      </c>
      <c r="BI119">
        <v>2018</v>
      </c>
      <c r="BJ119">
        <v>19</v>
      </c>
      <c r="BK119" t="s">
        <v>2269</v>
      </c>
      <c r="BL119">
        <v>11</v>
      </c>
      <c r="BN119" t="s">
        <v>113</v>
      </c>
      <c r="BO119" t="s">
        <v>2266</v>
      </c>
      <c r="BP119" t="s">
        <v>2267</v>
      </c>
      <c r="BQ119" t="s">
        <v>2270</v>
      </c>
      <c r="BR119">
        <v>76.7</v>
      </c>
      <c r="BS119">
        <v>7.67</v>
      </c>
      <c r="BT119">
        <v>2020</v>
      </c>
      <c r="BU119">
        <v>31</v>
      </c>
      <c r="BV119" t="s">
        <v>286</v>
      </c>
      <c r="BW119">
        <v>53</v>
      </c>
      <c r="BX119" t="s">
        <v>282</v>
      </c>
      <c r="BY119" t="s">
        <v>109</v>
      </c>
      <c r="CF119" t="s">
        <v>113</v>
      </c>
      <c r="CG119" t="s">
        <v>2271</v>
      </c>
      <c r="CH119" t="s">
        <v>2272</v>
      </c>
      <c r="CI119" t="s">
        <v>241</v>
      </c>
      <c r="CK119" t="s">
        <v>113</v>
      </c>
      <c r="CL119" t="s">
        <v>109</v>
      </c>
      <c r="CN119" t="s">
        <v>109</v>
      </c>
      <c r="CP119" t="s">
        <v>2273</v>
      </c>
      <c r="CQ119" t="s">
        <v>2274</v>
      </c>
      <c r="CR119" t="str">
        <f>HYPERLINK("https://nconnect.nicmar.ac.in/public/storage/profile/6996dacd6b524.png","Download")</f>
        <v>0</v>
      </c>
      <c r="CS119" t="str">
        <f>HYPERLINK("https://nconnect.nicmar.ac.in/pdf/203_resume_1771495617.pdf/Y2FyZWVy","View Resume")</f>
        <v>0</v>
      </c>
    </row>
    <row r="120" spans="1:97">
      <c r="A120" t="s">
        <v>224</v>
      </c>
      <c r="B120" t="s">
        <v>139</v>
      </c>
      <c r="C120" t="s">
        <v>166</v>
      </c>
      <c r="D120" t="s">
        <v>225</v>
      </c>
      <c r="E120" t="s">
        <v>2275</v>
      </c>
      <c r="F120" t="s">
        <v>2276</v>
      </c>
      <c r="G120">
        <v>9866081761</v>
      </c>
      <c r="H120" t="s">
        <v>103</v>
      </c>
      <c r="I120" t="s">
        <v>2277</v>
      </c>
      <c r="J120" t="s">
        <v>105</v>
      </c>
      <c r="K120" t="s">
        <v>2278</v>
      </c>
      <c r="L120" t="s">
        <v>2279</v>
      </c>
      <c r="M120" t="s">
        <v>2280</v>
      </c>
      <c r="N120" t="s">
        <v>109</v>
      </c>
      <c r="AI120" t="s">
        <v>2281</v>
      </c>
      <c r="AJ120" t="s">
        <v>2282</v>
      </c>
      <c r="AK120" t="s">
        <v>2283</v>
      </c>
      <c r="AL120">
        <v>67</v>
      </c>
      <c r="AN120">
        <v>1996</v>
      </c>
      <c r="AO120" t="s">
        <v>113</v>
      </c>
      <c r="AP120" t="s">
        <v>2284</v>
      </c>
      <c r="AQ120" t="s">
        <v>2285</v>
      </c>
      <c r="AR120" t="s">
        <v>2286</v>
      </c>
      <c r="AS120">
        <v>55</v>
      </c>
      <c r="AU120">
        <v>1998</v>
      </c>
      <c r="AV120" t="s">
        <v>109</v>
      </c>
      <c r="BC120" t="s">
        <v>113</v>
      </c>
      <c r="BD120" t="s">
        <v>2287</v>
      </c>
      <c r="BE120" t="s">
        <v>2288</v>
      </c>
      <c r="BF120" t="s">
        <v>2289</v>
      </c>
      <c r="BG120">
        <v>64</v>
      </c>
      <c r="BI120">
        <v>2001</v>
      </c>
      <c r="BJ120">
        <v>19</v>
      </c>
      <c r="BK120" t="s">
        <v>2290</v>
      </c>
      <c r="BL120">
        <v>52</v>
      </c>
      <c r="BN120" t="s">
        <v>113</v>
      </c>
      <c r="BO120" t="s">
        <v>2291</v>
      </c>
      <c r="BP120" t="s">
        <v>2292</v>
      </c>
      <c r="BQ120" t="s">
        <v>2293</v>
      </c>
      <c r="BR120">
        <v>66</v>
      </c>
      <c r="BT120">
        <v>2010</v>
      </c>
      <c r="BU120">
        <v>31</v>
      </c>
      <c r="BV120" t="s">
        <v>2294</v>
      </c>
      <c r="BW120">
        <v>53</v>
      </c>
      <c r="BX120" t="s">
        <v>2295</v>
      </c>
      <c r="BY120" t="s">
        <v>113</v>
      </c>
      <c r="BZ120" t="s">
        <v>2296</v>
      </c>
      <c r="CA120" t="s">
        <v>2297</v>
      </c>
      <c r="CB120" t="s">
        <v>2298</v>
      </c>
      <c r="CC120">
        <v>63</v>
      </c>
      <c r="CE120">
        <v>2012</v>
      </c>
      <c r="CF120" t="s">
        <v>113</v>
      </c>
      <c r="CG120" t="s">
        <v>2299</v>
      </c>
      <c r="CH120" t="s">
        <v>2300</v>
      </c>
      <c r="CI120" t="s">
        <v>132</v>
      </c>
      <c r="CJ120">
        <v>2015</v>
      </c>
      <c r="CL120" t="s">
        <v>113</v>
      </c>
      <c r="CM120" t="s">
        <v>2301</v>
      </c>
      <c r="CN120" t="s">
        <v>113</v>
      </c>
      <c r="CO120" t="s">
        <v>2302</v>
      </c>
      <c r="CP120" t="s">
        <v>437</v>
      </c>
      <c r="CQ120" t="s">
        <v>2274</v>
      </c>
      <c r="CR120" t="str">
        <f>HYPERLINK("https://nconnect.nicmar.ac.in/public/storage/profile/6996d1d70d53f.png","Download")</f>
        <v>0</v>
      </c>
      <c r="CS120" t="str">
        <f>HYPERLINK("https://nconnect.nicmar.ac.in/pdf/186_resume_1771495652.pdf/Y2FyZWVy","View Resume")</f>
        <v>0</v>
      </c>
    </row>
    <row r="121" spans="1:97">
      <c r="A121" t="s">
        <v>1207</v>
      </c>
      <c r="B121" t="s">
        <v>139</v>
      </c>
      <c r="C121" t="s">
        <v>166</v>
      </c>
      <c r="D121" t="s">
        <v>1208</v>
      </c>
      <c r="E121" t="s">
        <v>2275</v>
      </c>
      <c r="F121" t="s">
        <v>2276</v>
      </c>
      <c r="G121">
        <v>9866081761</v>
      </c>
      <c r="H121" t="s">
        <v>103</v>
      </c>
      <c r="I121" t="s">
        <v>2277</v>
      </c>
      <c r="J121" t="s">
        <v>105</v>
      </c>
      <c r="K121" t="s">
        <v>2278</v>
      </c>
      <c r="L121" t="s">
        <v>2279</v>
      </c>
      <c r="M121" t="s">
        <v>2280</v>
      </c>
      <c r="N121" t="s">
        <v>109</v>
      </c>
      <c r="AI121" t="s">
        <v>2281</v>
      </c>
      <c r="AJ121" t="s">
        <v>2282</v>
      </c>
      <c r="AK121" t="s">
        <v>2283</v>
      </c>
      <c r="AL121">
        <v>67</v>
      </c>
      <c r="AN121">
        <v>1996</v>
      </c>
      <c r="AO121" t="s">
        <v>113</v>
      </c>
      <c r="AP121" t="s">
        <v>2284</v>
      </c>
      <c r="AQ121" t="s">
        <v>2285</v>
      </c>
      <c r="AR121" t="s">
        <v>2286</v>
      </c>
      <c r="AS121">
        <v>55</v>
      </c>
      <c r="AU121">
        <v>1998</v>
      </c>
      <c r="AV121" t="s">
        <v>109</v>
      </c>
      <c r="BC121" t="s">
        <v>113</v>
      </c>
      <c r="BD121" t="s">
        <v>2287</v>
      </c>
      <c r="BE121" t="s">
        <v>2288</v>
      </c>
      <c r="BF121" t="s">
        <v>2289</v>
      </c>
      <c r="BG121">
        <v>64</v>
      </c>
      <c r="BI121">
        <v>2001</v>
      </c>
      <c r="BJ121">
        <v>19</v>
      </c>
      <c r="BK121" t="s">
        <v>2290</v>
      </c>
      <c r="BL121">
        <v>52</v>
      </c>
      <c r="BN121" t="s">
        <v>113</v>
      </c>
      <c r="BO121" t="s">
        <v>2291</v>
      </c>
      <c r="BP121" t="s">
        <v>2292</v>
      </c>
      <c r="BQ121" t="s">
        <v>2293</v>
      </c>
      <c r="BR121">
        <v>66</v>
      </c>
      <c r="BT121">
        <v>2010</v>
      </c>
      <c r="BU121">
        <v>31</v>
      </c>
      <c r="BV121" t="s">
        <v>2294</v>
      </c>
      <c r="BW121">
        <v>53</v>
      </c>
      <c r="BX121" t="s">
        <v>2295</v>
      </c>
      <c r="BY121" t="s">
        <v>113</v>
      </c>
      <c r="BZ121" t="s">
        <v>2296</v>
      </c>
      <c r="CA121" t="s">
        <v>2297</v>
      </c>
      <c r="CB121" t="s">
        <v>2298</v>
      </c>
      <c r="CC121">
        <v>63</v>
      </c>
      <c r="CE121">
        <v>2012</v>
      </c>
      <c r="CF121" t="s">
        <v>113</v>
      </c>
      <c r="CG121" t="s">
        <v>2299</v>
      </c>
      <c r="CH121" t="s">
        <v>2300</v>
      </c>
      <c r="CI121" t="s">
        <v>132</v>
      </c>
      <c r="CJ121">
        <v>2015</v>
      </c>
      <c r="CL121" t="s">
        <v>113</v>
      </c>
      <c r="CM121" t="s">
        <v>2301</v>
      </c>
      <c r="CN121" t="s">
        <v>113</v>
      </c>
      <c r="CO121" t="s">
        <v>2302</v>
      </c>
      <c r="CP121" t="s">
        <v>437</v>
      </c>
      <c r="CQ121" t="s">
        <v>2303</v>
      </c>
      <c r="CR121" t="str">
        <f>HYPERLINK("https://nconnect.nicmar.ac.in/public/storage/profile/6996d1d70d53f.png","Download")</f>
        <v>0</v>
      </c>
      <c r="CS121" t="str">
        <f>HYPERLINK("https://nconnect.nicmar.ac.in/pdf/186_resume_1771495652.pdf/Y2FyZWVy","View Resume")</f>
        <v>0</v>
      </c>
    </row>
    <row r="122" spans="1:97">
      <c r="A122" t="s">
        <v>374</v>
      </c>
      <c r="B122" t="s">
        <v>98</v>
      </c>
      <c r="C122" t="s">
        <v>166</v>
      </c>
      <c r="D122" t="s">
        <v>225</v>
      </c>
      <c r="E122" t="s">
        <v>2275</v>
      </c>
      <c r="F122" t="s">
        <v>2276</v>
      </c>
      <c r="G122">
        <v>9866081761</v>
      </c>
      <c r="H122" t="s">
        <v>103</v>
      </c>
      <c r="I122" t="s">
        <v>2277</v>
      </c>
      <c r="J122" t="s">
        <v>105</v>
      </c>
      <c r="K122" t="s">
        <v>2278</v>
      </c>
      <c r="L122" t="s">
        <v>2279</v>
      </c>
      <c r="M122" t="s">
        <v>2280</v>
      </c>
      <c r="N122" t="s">
        <v>109</v>
      </c>
      <c r="AI122" t="s">
        <v>2281</v>
      </c>
      <c r="AJ122" t="s">
        <v>2282</v>
      </c>
      <c r="AK122" t="s">
        <v>2283</v>
      </c>
      <c r="AL122">
        <v>67</v>
      </c>
      <c r="AN122">
        <v>1996</v>
      </c>
      <c r="AO122" t="s">
        <v>113</v>
      </c>
      <c r="AP122" t="s">
        <v>2284</v>
      </c>
      <c r="AQ122" t="s">
        <v>2285</v>
      </c>
      <c r="AR122" t="s">
        <v>2286</v>
      </c>
      <c r="AS122">
        <v>55</v>
      </c>
      <c r="AU122">
        <v>1998</v>
      </c>
      <c r="AV122" t="s">
        <v>109</v>
      </c>
      <c r="BC122" t="s">
        <v>113</v>
      </c>
      <c r="BD122" t="s">
        <v>2287</v>
      </c>
      <c r="BE122" t="s">
        <v>2288</v>
      </c>
      <c r="BF122" t="s">
        <v>2289</v>
      </c>
      <c r="BG122">
        <v>64</v>
      </c>
      <c r="BI122">
        <v>2001</v>
      </c>
      <c r="BJ122">
        <v>19</v>
      </c>
      <c r="BK122" t="s">
        <v>2290</v>
      </c>
      <c r="BL122">
        <v>52</v>
      </c>
      <c r="BN122" t="s">
        <v>113</v>
      </c>
      <c r="BO122" t="s">
        <v>2291</v>
      </c>
      <c r="BP122" t="s">
        <v>2292</v>
      </c>
      <c r="BQ122" t="s">
        <v>2293</v>
      </c>
      <c r="BR122">
        <v>66</v>
      </c>
      <c r="BT122">
        <v>2010</v>
      </c>
      <c r="BU122">
        <v>31</v>
      </c>
      <c r="BV122" t="s">
        <v>2294</v>
      </c>
      <c r="BW122">
        <v>53</v>
      </c>
      <c r="BX122" t="s">
        <v>2295</v>
      </c>
      <c r="BY122" t="s">
        <v>113</v>
      </c>
      <c r="BZ122" t="s">
        <v>2296</v>
      </c>
      <c r="CA122" t="s">
        <v>2297</v>
      </c>
      <c r="CB122" t="s">
        <v>2298</v>
      </c>
      <c r="CC122">
        <v>63</v>
      </c>
      <c r="CE122">
        <v>2012</v>
      </c>
      <c r="CF122" t="s">
        <v>113</v>
      </c>
      <c r="CG122" t="s">
        <v>2299</v>
      </c>
      <c r="CH122" t="s">
        <v>2300</v>
      </c>
      <c r="CI122" t="s">
        <v>132</v>
      </c>
      <c r="CJ122">
        <v>2015</v>
      </c>
      <c r="CL122" t="s">
        <v>113</v>
      </c>
      <c r="CM122" t="s">
        <v>2301</v>
      </c>
      <c r="CN122" t="s">
        <v>113</v>
      </c>
      <c r="CO122" t="s">
        <v>2302</v>
      </c>
      <c r="CP122" t="s">
        <v>437</v>
      </c>
      <c r="CQ122" t="s">
        <v>2304</v>
      </c>
      <c r="CR122" t="str">
        <f>HYPERLINK("https://nconnect.nicmar.ac.in/public/storage/profile/6996d1d70d53f.png","Download")</f>
        <v>0</v>
      </c>
      <c r="CS122" t="str">
        <f>HYPERLINK("https://nconnect.nicmar.ac.in/pdf/186_resume_1771495652.pdf/Y2FyZWVy","View Resume")</f>
        <v>0</v>
      </c>
    </row>
    <row r="123" spans="1:97">
      <c r="A123" t="s">
        <v>804</v>
      </c>
      <c r="B123" t="s">
        <v>139</v>
      </c>
      <c r="C123" t="s">
        <v>166</v>
      </c>
      <c r="D123" t="s">
        <v>805</v>
      </c>
      <c r="E123" t="s">
        <v>2275</v>
      </c>
      <c r="F123" t="s">
        <v>2276</v>
      </c>
      <c r="G123">
        <v>9866081761</v>
      </c>
      <c r="H123" t="s">
        <v>103</v>
      </c>
      <c r="I123" t="s">
        <v>2277</v>
      </c>
      <c r="J123" t="s">
        <v>105</v>
      </c>
      <c r="K123" t="s">
        <v>2278</v>
      </c>
      <c r="L123" t="s">
        <v>2279</v>
      </c>
      <c r="M123" t="s">
        <v>2280</v>
      </c>
      <c r="N123" t="s">
        <v>109</v>
      </c>
      <c r="AI123" t="s">
        <v>2281</v>
      </c>
      <c r="AJ123" t="s">
        <v>2282</v>
      </c>
      <c r="AK123" t="s">
        <v>2283</v>
      </c>
      <c r="AL123">
        <v>67</v>
      </c>
      <c r="AN123">
        <v>1996</v>
      </c>
      <c r="AO123" t="s">
        <v>113</v>
      </c>
      <c r="AP123" t="s">
        <v>2284</v>
      </c>
      <c r="AQ123" t="s">
        <v>2285</v>
      </c>
      <c r="AR123" t="s">
        <v>2286</v>
      </c>
      <c r="AS123">
        <v>55</v>
      </c>
      <c r="AU123">
        <v>1998</v>
      </c>
      <c r="AV123" t="s">
        <v>109</v>
      </c>
      <c r="BC123" t="s">
        <v>113</v>
      </c>
      <c r="BD123" t="s">
        <v>2287</v>
      </c>
      <c r="BE123" t="s">
        <v>2288</v>
      </c>
      <c r="BF123" t="s">
        <v>2289</v>
      </c>
      <c r="BG123">
        <v>64</v>
      </c>
      <c r="BI123">
        <v>2001</v>
      </c>
      <c r="BJ123">
        <v>19</v>
      </c>
      <c r="BK123" t="s">
        <v>2290</v>
      </c>
      <c r="BL123">
        <v>52</v>
      </c>
      <c r="BN123" t="s">
        <v>113</v>
      </c>
      <c r="BO123" t="s">
        <v>2291</v>
      </c>
      <c r="BP123" t="s">
        <v>2292</v>
      </c>
      <c r="BQ123" t="s">
        <v>2293</v>
      </c>
      <c r="BR123">
        <v>66</v>
      </c>
      <c r="BT123">
        <v>2010</v>
      </c>
      <c r="BU123">
        <v>31</v>
      </c>
      <c r="BV123" t="s">
        <v>2294</v>
      </c>
      <c r="BW123">
        <v>53</v>
      </c>
      <c r="BX123" t="s">
        <v>2295</v>
      </c>
      <c r="BY123" t="s">
        <v>113</v>
      </c>
      <c r="BZ123" t="s">
        <v>2296</v>
      </c>
      <c r="CA123" t="s">
        <v>2297</v>
      </c>
      <c r="CB123" t="s">
        <v>2298</v>
      </c>
      <c r="CC123">
        <v>63</v>
      </c>
      <c r="CE123">
        <v>2012</v>
      </c>
      <c r="CF123" t="s">
        <v>113</v>
      </c>
      <c r="CG123" t="s">
        <v>2299</v>
      </c>
      <c r="CH123" t="s">
        <v>2300</v>
      </c>
      <c r="CI123" t="s">
        <v>132</v>
      </c>
      <c r="CJ123">
        <v>2015</v>
      </c>
      <c r="CL123" t="s">
        <v>113</v>
      </c>
      <c r="CM123" t="s">
        <v>2301</v>
      </c>
      <c r="CN123" t="s">
        <v>113</v>
      </c>
      <c r="CO123" t="s">
        <v>2302</v>
      </c>
      <c r="CP123" t="s">
        <v>437</v>
      </c>
      <c r="CQ123" t="s">
        <v>2304</v>
      </c>
      <c r="CR123" t="str">
        <f>HYPERLINK("https://nconnect.nicmar.ac.in/public/storage/profile/6996d1d70d53f.png","Download")</f>
        <v>0</v>
      </c>
      <c r="CS123" t="str">
        <f>HYPERLINK("https://nconnect.nicmar.ac.in/pdf/186_resume_1771495652.pdf/Y2FyZWVy","View Resume")</f>
        <v>0</v>
      </c>
    </row>
    <row r="124" spans="1:97">
      <c r="A124" t="s">
        <v>774</v>
      </c>
      <c r="B124" t="s">
        <v>98</v>
      </c>
      <c r="C124" t="s">
        <v>705</v>
      </c>
      <c r="D124" t="s">
        <v>775</v>
      </c>
      <c r="E124" t="s">
        <v>2275</v>
      </c>
      <c r="F124" t="s">
        <v>2276</v>
      </c>
      <c r="G124">
        <v>9866081761</v>
      </c>
      <c r="H124" t="s">
        <v>103</v>
      </c>
      <c r="I124" t="s">
        <v>2277</v>
      </c>
      <c r="J124" t="s">
        <v>105</v>
      </c>
      <c r="K124" t="s">
        <v>2278</v>
      </c>
      <c r="L124" t="s">
        <v>2279</v>
      </c>
      <c r="M124" t="s">
        <v>2280</v>
      </c>
      <c r="N124" t="s">
        <v>109</v>
      </c>
      <c r="AI124" t="s">
        <v>2281</v>
      </c>
      <c r="AJ124" t="s">
        <v>2282</v>
      </c>
      <c r="AK124" t="s">
        <v>2283</v>
      </c>
      <c r="AL124">
        <v>67</v>
      </c>
      <c r="AN124">
        <v>1996</v>
      </c>
      <c r="AO124" t="s">
        <v>113</v>
      </c>
      <c r="AP124" t="s">
        <v>2284</v>
      </c>
      <c r="AQ124" t="s">
        <v>2285</v>
      </c>
      <c r="AR124" t="s">
        <v>2286</v>
      </c>
      <c r="AS124">
        <v>55</v>
      </c>
      <c r="AU124">
        <v>1998</v>
      </c>
      <c r="AV124" t="s">
        <v>109</v>
      </c>
      <c r="BC124" t="s">
        <v>113</v>
      </c>
      <c r="BD124" t="s">
        <v>2287</v>
      </c>
      <c r="BE124" t="s">
        <v>2288</v>
      </c>
      <c r="BF124" t="s">
        <v>2289</v>
      </c>
      <c r="BG124">
        <v>64</v>
      </c>
      <c r="BI124">
        <v>2001</v>
      </c>
      <c r="BJ124">
        <v>19</v>
      </c>
      <c r="BK124" t="s">
        <v>2290</v>
      </c>
      <c r="BL124">
        <v>52</v>
      </c>
      <c r="BN124" t="s">
        <v>113</v>
      </c>
      <c r="BO124" t="s">
        <v>2291</v>
      </c>
      <c r="BP124" t="s">
        <v>2292</v>
      </c>
      <c r="BQ124" t="s">
        <v>2293</v>
      </c>
      <c r="BR124">
        <v>66</v>
      </c>
      <c r="BT124">
        <v>2010</v>
      </c>
      <c r="BU124">
        <v>31</v>
      </c>
      <c r="BV124" t="s">
        <v>2294</v>
      </c>
      <c r="BW124">
        <v>53</v>
      </c>
      <c r="BX124" t="s">
        <v>2295</v>
      </c>
      <c r="BY124" t="s">
        <v>113</v>
      </c>
      <c r="BZ124" t="s">
        <v>2296</v>
      </c>
      <c r="CA124" t="s">
        <v>2297</v>
      </c>
      <c r="CB124" t="s">
        <v>2298</v>
      </c>
      <c r="CC124">
        <v>63</v>
      </c>
      <c r="CE124">
        <v>2012</v>
      </c>
      <c r="CF124" t="s">
        <v>113</v>
      </c>
      <c r="CG124" t="s">
        <v>2299</v>
      </c>
      <c r="CH124" t="s">
        <v>2300</v>
      </c>
      <c r="CI124" t="s">
        <v>132</v>
      </c>
      <c r="CJ124">
        <v>2015</v>
      </c>
      <c r="CL124" t="s">
        <v>113</v>
      </c>
      <c r="CM124" t="s">
        <v>2301</v>
      </c>
      <c r="CN124" t="s">
        <v>113</v>
      </c>
      <c r="CO124" t="s">
        <v>2302</v>
      </c>
      <c r="CP124" t="s">
        <v>437</v>
      </c>
      <c r="CQ124" t="s">
        <v>2305</v>
      </c>
      <c r="CR124" t="str">
        <f>HYPERLINK("https://nconnect.nicmar.ac.in/public/storage/profile/6996d1d70d53f.png","Download")</f>
        <v>0</v>
      </c>
      <c r="CS124" t="str">
        <f>HYPERLINK("https://nconnect.nicmar.ac.in/pdf/186_resume_1771495652.pdf/Y2FyZWVy","View Resume")</f>
        <v>0</v>
      </c>
    </row>
    <row r="125" spans="1:97">
      <c r="A125" t="s">
        <v>193</v>
      </c>
      <c r="B125" t="s">
        <v>139</v>
      </c>
      <c r="C125" t="s">
        <v>166</v>
      </c>
      <c r="D125" t="s">
        <v>194</v>
      </c>
      <c r="E125" t="s">
        <v>2306</v>
      </c>
      <c r="F125" t="s">
        <v>2307</v>
      </c>
      <c r="G125">
        <v>9989865615</v>
      </c>
      <c r="H125" t="s">
        <v>103</v>
      </c>
      <c r="I125" t="s">
        <v>2308</v>
      </c>
      <c r="J125" t="s">
        <v>105</v>
      </c>
      <c r="K125" t="s">
        <v>486</v>
      </c>
      <c r="L125" t="s">
        <v>2309</v>
      </c>
      <c r="M125" t="s">
        <v>2310</v>
      </c>
      <c r="N125" t="s">
        <v>109</v>
      </c>
      <c r="AI125" t="s">
        <v>2311</v>
      </c>
      <c r="AJ125" t="s">
        <v>2312</v>
      </c>
      <c r="AK125" t="s">
        <v>2313</v>
      </c>
      <c r="AL125">
        <v>80</v>
      </c>
      <c r="AN125">
        <v>2001</v>
      </c>
      <c r="AO125" t="s">
        <v>113</v>
      </c>
      <c r="AP125" t="s">
        <v>2314</v>
      </c>
      <c r="AQ125" t="s">
        <v>2315</v>
      </c>
      <c r="AR125" t="s">
        <v>2316</v>
      </c>
      <c r="AS125">
        <v>54</v>
      </c>
      <c r="AU125">
        <v>2003</v>
      </c>
      <c r="AV125" t="s">
        <v>109</v>
      </c>
      <c r="BC125" t="s">
        <v>113</v>
      </c>
      <c r="BD125" t="s">
        <v>2317</v>
      </c>
      <c r="BE125" t="s">
        <v>2318</v>
      </c>
      <c r="BF125" t="s">
        <v>2319</v>
      </c>
      <c r="BG125">
        <v>58</v>
      </c>
      <c r="BI125">
        <v>2007</v>
      </c>
      <c r="BJ125">
        <v>19</v>
      </c>
      <c r="BK125" t="s">
        <v>2320</v>
      </c>
      <c r="BL125">
        <v>33</v>
      </c>
      <c r="BN125" t="s">
        <v>113</v>
      </c>
      <c r="BO125" t="s">
        <v>2317</v>
      </c>
      <c r="BP125" t="s">
        <v>2321</v>
      </c>
      <c r="BQ125" t="s">
        <v>2322</v>
      </c>
      <c r="BR125">
        <v>65</v>
      </c>
      <c r="BT125">
        <v>2009</v>
      </c>
      <c r="BU125">
        <v>31</v>
      </c>
      <c r="BV125" t="s">
        <v>340</v>
      </c>
      <c r="BW125">
        <v>33</v>
      </c>
      <c r="BY125" t="s">
        <v>109</v>
      </c>
      <c r="CF125" t="s">
        <v>113</v>
      </c>
      <c r="CG125" t="s">
        <v>2323</v>
      </c>
      <c r="CH125" t="s">
        <v>2324</v>
      </c>
      <c r="CI125" t="s">
        <v>132</v>
      </c>
      <c r="CJ125">
        <v>2024</v>
      </c>
      <c r="CL125" t="s">
        <v>109</v>
      </c>
      <c r="CN125" t="s">
        <v>113</v>
      </c>
      <c r="CO125" t="s">
        <v>2325</v>
      </c>
      <c r="CP125" t="s">
        <v>2326</v>
      </c>
      <c r="CQ125" t="s">
        <v>2327</v>
      </c>
      <c r="CR125" t="s">
        <v>137</v>
      </c>
      <c r="CS125" t="str">
        <f>HYPERLINK("https://nconnect.nicmar.ac.in/pdf/201_resume_1771496167.pdf/Y2FyZWVy","View Resume")</f>
        <v>0</v>
      </c>
    </row>
    <row r="126" spans="1:97">
      <c r="A126" t="s">
        <v>138</v>
      </c>
      <c r="B126" t="s">
        <v>139</v>
      </c>
      <c r="C126" t="s">
        <v>140</v>
      </c>
      <c r="D126" t="s">
        <v>141</v>
      </c>
      <c r="E126" t="s">
        <v>2328</v>
      </c>
      <c r="F126" t="s">
        <v>2329</v>
      </c>
      <c r="G126">
        <v>7358135699</v>
      </c>
      <c r="H126" t="s">
        <v>103</v>
      </c>
      <c r="I126" t="s">
        <v>2330</v>
      </c>
      <c r="J126" t="s">
        <v>105</v>
      </c>
      <c r="K126" t="s">
        <v>486</v>
      </c>
      <c r="L126" t="s">
        <v>2331</v>
      </c>
      <c r="M126" t="s">
        <v>2332</v>
      </c>
      <c r="N126" t="s">
        <v>109</v>
      </c>
      <c r="AI126" t="s">
        <v>2333</v>
      </c>
      <c r="AJ126" t="s">
        <v>2334</v>
      </c>
      <c r="AK126" t="s">
        <v>959</v>
      </c>
      <c r="AL126">
        <v>83</v>
      </c>
      <c r="AN126">
        <v>2006</v>
      </c>
      <c r="AO126" t="s">
        <v>113</v>
      </c>
      <c r="AP126" t="s">
        <v>2333</v>
      </c>
      <c r="AQ126" t="s">
        <v>2334</v>
      </c>
      <c r="AR126" t="s">
        <v>2335</v>
      </c>
      <c r="AS126">
        <v>84.8</v>
      </c>
      <c r="AU126">
        <v>2008</v>
      </c>
      <c r="AV126" t="s">
        <v>109</v>
      </c>
      <c r="BC126" t="s">
        <v>113</v>
      </c>
      <c r="BD126" t="s">
        <v>2336</v>
      </c>
      <c r="BE126" t="s">
        <v>2337</v>
      </c>
      <c r="BF126" t="s">
        <v>355</v>
      </c>
      <c r="BG126">
        <v>86.6</v>
      </c>
      <c r="BH126">
        <v>8.66</v>
      </c>
      <c r="BI126">
        <v>2012</v>
      </c>
      <c r="BJ126">
        <v>1</v>
      </c>
      <c r="BL126">
        <v>9</v>
      </c>
      <c r="BN126" t="s">
        <v>113</v>
      </c>
      <c r="BO126" t="s">
        <v>2338</v>
      </c>
      <c r="BP126" t="s">
        <v>2338</v>
      </c>
      <c r="BQ126" t="s">
        <v>2050</v>
      </c>
      <c r="BR126">
        <v>80</v>
      </c>
      <c r="BS126">
        <v>8.0</v>
      </c>
      <c r="BT126">
        <v>2015</v>
      </c>
      <c r="BU126">
        <v>14</v>
      </c>
      <c r="BW126">
        <v>47</v>
      </c>
      <c r="BY126" t="s">
        <v>109</v>
      </c>
      <c r="CF126" t="s">
        <v>113</v>
      </c>
      <c r="CG126" t="s">
        <v>2050</v>
      </c>
      <c r="CH126" t="s">
        <v>1641</v>
      </c>
      <c r="CI126" t="s">
        <v>132</v>
      </c>
      <c r="CJ126">
        <v>2023</v>
      </c>
      <c r="CL126" t="s">
        <v>109</v>
      </c>
      <c r="CN126" t="s">
        <v>113</v>
      </c>
      <c r="CO126" t="s">
        <v>2339</v>
      </c>
      <c r="CP126" t="s">
        <v>2340</v>
      </c>
      <c r="CQ126" t="s">
        <v>2341</v>
      </c>
      <c r="CR126" t="s">
        <v>137</v>
      </c>
      <c r="CS126" t="str">
        <f>HYPERLINK("https://nconnect.nicmar.ac.in/pdf/196_resume_1771496637.pdf/Y2FyZWVy","View Resume")</f>
        <v>0</v>
      </c>
    </row>
    <row r="127" spans="1:97">
      <c r="A127" t="s">
        <v>928</v>
      </c>
      <c r="B127" t="s">
        <v>319</v>
      </c>
      <c r="C127" t="s">
        <v>140</v>
      </c>
      <c r="D127" t="s">
        <v>929</v>
      </c>
      <c r="E127" t="s">
        <v>2342</v>
      </c>
      <c r="F127" t="s">
        <v>2343</v>
      </c>
      <c r="G127">
        <v>8105529845</v>
      </c>
      <c r="H127" t="s">
        <v>103</v>
      </c>
      <c r="I127" t="s">
        <v>2344</v>
      </c>
      <c r="J127" t="s">
        <v>105</v>
      </c>
      <c r="K127" t="s">
        <v>2345</v>
      </c>
      <c r="L127" t="s">
        <v>2346</v>
      </c>
      <c r="M127" t="s">
        <v>2347</v>
      </c>
      <c r="N127" t="s">
        <v>109</v>
      </c>
      <c r="AI127" t="s">
        <v>2348</v>
      </c>
      <c r="AJ127" t="s">
        <v>2349</v>
      </c>
      <c r="AK127" t="s">
        <v>784</v>
      </c>
      <c r="AL127">
        <v>81.92</v>
      </c>
      <c r="AN127">
        <v>2005</v>
      </c>
      <c r="AO127" t="s">
        <v>113</v>
      </c>
      <c r="AP127" t="s">
        <v>2350</v>
      </c>
      <c r="AQ127" t="s">
        <v>2351</v>
      </c>
      <c r="AR127" t="s">
        <v>2352</v>
      </c>
      <c r="AS127">
        <v>77.33</v>
      </c>
      <c r="AU127">
        <v>2007</v>
      </c>
      <c r="AV127" t="s">
        <v>109</v>
      </c>
      <c r="BC127" t="s">
        <v>113</v>
      </c>
      <c r="BD127" t="s">
        <v>2353</v>
      </c>
      <c r="BE127" t="s">
        <v>2354</v>
      </c>
      <c r="BF127" t="s">
        <v>310</v>
      </c>
      <c r="BG127">
        <v>82</v>
      </c>
      <c r="BH127">
        <v>8.95</v>
      </c>
      <c r="BI127">
        <v>2011</v>
      </c>
      <c r="BJ127">
        <v>2</v>
      </c>
      <c r="BL127">
        <v>9</v>
      </c>
      <c r="BN127" t="s">
        <v>113</v>
      </c>
      <c r="BO127" t="s">
        <v>2355</v>
      </c>
      <c r="BP127" t="s">
        <v>2356</v>
      </c>
      <c r="BQ127" t="s">
        <v>2357</v>
      </c>
      <c r="BR127">
        <v>81.08</v>
      </c>
      <c r="BT127">
        <v>2013</v>
      </c>
      <c r="BU127">
        <v>12</v>
      </c>
      <c r="BW127">
        <v>14</v>
      </c>
      <c r="BY127" t="s">
        <v>109</v>
      </c>
      <c r="CF127" t="s">
        <v>113</v>
      </c>
      <c r="CG127" t="s">
        <v>2358</v>
      </c>
      <c r="CH127" t="s">
        <v>1409</v>
      </c>
      <c r="CI127" t="s">
        <v>132</v>
      </c>
      <c r="CJ127">
        <v>2019</v>
      </c>
      <c r="CL127" t="s">
        <v>109</v>
      </c>
      <c r="CN127" t="s">
        <v>113</v>
      </c>
      <c r="CO127" t="s">
        <v>2359</v>
      </c>
      <c r="CP127" t="s">
        <v>2360</v>
      </c>
      <c r="CQ127" t="s">
        <v>2361</v>
      </c>
      <c r="CR127" t="str">
        <f>HYPERLINK("https://nconnect.nicmar.ac.in/public/storage/profile/6996e69eac3fd.png","Download")</f>
        <v>0</v>
      </c>
      <c r="CS127" t="str">
        <f>HYPERLINK("https://nconnect.nicmar.ac.in/pdf/207_resume_1771496984.pdf/Y2FyZWVy","View Resume")</f>
        <v>0</v>
      </c>
    </row>
    <row r="128" spans="1:97">
      <c r="A128" t="s">
        <v>138</v>
      </c>
      <c r="B128" t="s">
        <v>139</v>
      </c>
      <c r="C128" t="s">
        <v>140</v>
      </c>
      <c r="D128" t="s">
        <v>141</v>
      </c>
      <c r="E128" t="s">
        <v>2362</v>
      </c>
      <c r="F128" t="s">
        <v>2363</v>
      </c>
      <c r="G128">
        <v>9284469326</v>
      </c>
      <c r="H128" t="s">
        <v>170</v>
      </c>
      <c r="I128" t="s">
        <v>2364</v>
      </c>
      <c r="J128" t="s">
        <v>105</v>
      </c>
      <c r="K128" t="s">
        <v>2365</v>
      </c>
      <c r="L128" t="s">
        <v>2366</v>
      </c>
      <c r="M128" t="s">
        <v>2367</v>
      </c>
      <c r="N128" t="s">
        <v>109</v>
      </c>
      <c r="AI128" t="s">
        <v>2368</v>
      </c>
      <c r="AJ128" t="s">
        <v>2369</v>
      </c>
      <c r="AK128" t="s">
        <v>2370</v>
      </c>
      <c r="AL128">
        <v>83.3</v>
      </c>
      <c r="AN128">
        <v>2000</v>
      </c>
      <c r="AO128" t="s">
        <v>113</v>
      </c>
      <c r="AP128" t="s">
        <v>2368</v>
      </c>
      <c r="AQ128" t="s">
        <v>2371</v>
      </c>
      <c r="AR128" t="s">
        <v>2372</v>
      </c>
      <c r="AS128">
        <v>78.4</v>
      </c>
      <c r="AU128">
        <v>2002</v>
      </c>
      <c r="AV128" t="s">
        <v>109</v>
      </c>
      <c r="BC128" t="s">
        <v>113</v>
      </c>
      <c r="BD128" t="s">
        <v>1370</v>
      </c>
      <c r="BE128" t="s">
        <v>2373</v>
      </c>
      <c r="BF128" t="s">
        <v>2374</v>
      </c>
      <c r="BG128">
        <v>77.6</v>
      </c>
      <c r="BI128">
        <v>2006</v>
      </c>
      <c r="BJ128">
        <v>2</v>
      </c>
      <c r="BL128">
        <v>9</v>
      </c>
      <c r="BN128" t="s">
        <v>113</v>
      </c>
      <c r="BO128" t="s">
        <v>2375</v>
      </c>
      <c r="BP128" t="s">
        <v>2376</v>
      </c>
      <c r="BQ128" t="s">
        <v>2377</v>
      </c>
      <c r="BR128">
        <v>77</v>
      </c>
      <c r="BT128">
        <v>2017</v>
      </c>
      <c r="BU128">
        <v>14</v>
      </c>
      <c r="BW128">
        <v>47</v>
      </c>
      <c r="BY128" t="s">
        <v>109</v>
      </c>
      <c r="CF128" t="s">
        <v>113</v>
      </c>
      <c r="CG128" t="s">
        <v>2378</v>
      </c>
      <c r="CH128" t="s">
        <v>2379</v>
      </c>
      <c r="CI128" t="s">
        <v>132</v>
      </c>
      <c r="CJ128">
        <v>2024</v>
      </c>
      <c r="CL128" t="s">
        <v>109</v>
      </c>
      <c r="CN128" t="s">
        <v>113</v>
      </c>
      <c r="CO128" t="s">
        <v>2380</v>
      </c>
      <c r="CP128" t="s">
        <v>2381</v>
      </c>
      <c r="CQ128" t="s">
        <v>2382</v>
      </c>
      <c r="CR128" t="s">
        <v>137</v>
      </c>
      <c r="CS128" t="str">
        <f>HYPERLINK("https://nconnect.nicmar.ac.in/pdf/204_resume_1771497384.pdf/Y2FyZWVy","View Resume")</f>
        <v>0</v>
      </c>
    </row>
    <row r="129" spans="1:97">
      <c r="A129" t="s">
        <v>193</v>
      </c>
      <c r="B129" t="s">
        <v>139</v>
      </c>
      <c r="C129" t="s">
        <v>166</v>
      </c>
      <c r="D129" t="s">
        <v>194</v>
      </c>
      <c r="E129" t="s">
        <v>2383</v>
      </c>
      <c r="F129" t="s">
        <v>2384</v>
      </c>
      <c r="G129">
        <v>9971448118</v>
      </c>
      <c r="H129" t="s">
        <v>170</v>
      </c>
      <c r="I129" t="s">
        <v>2385</v>
      </c>
      <c r="J129" t="s">
        <v>105</v>
      </c>
      <c r="K129" t="s">
        <v>2386</v>
      </c>
      <c r="L129" t="s">
        <v>2387</v>
      </c>
      <c r="M129" t="s">
        <v>2388</v>
      </c>
      <c r="N129" t="s">
        <v>109</v>
      </c>
      <c r="AI129" t="s">
        <v>2389</v>
      </c>
      <c r="AJ129" t="s">
        <v>2390</v>
      </c>
      <c r="AK129" t="s">
        <v>2391</v>
      </c>
      <c r="AL129">
        <v>50</v>
      </c>
      <c r="AM129">
        <v>5</v>
      </c>
      <c r="AN129">
        <v>2010</v>
      </c>
      <c r="AO129" t="s">
        <v>113</v>
      </c>
      <c r="AP129" t="s">
        <v>2389</v>
      </c>
      <c r="AQ129" t="s">
        <v>2390</v>
      </c>
      <c r="AR129" t="s">
        <v>841</v>
      </c>
      <c r="AS129">
        <v>68</v>
      </c>
      <c r="AT129">
        <v>0</v>
      </c>
      <c r="AU129">
        <v>2012</v>
      </c>
      <c r="AV129" t="s">
        <v>109</v>
      </c>
      <c r="BC129" t="s">
        <v>113</v>
      </c>
      <c r="BD129" t="s">
        <v>517</v>
      </c>
      <c r="BE129" t="s">
        <v>2392</v>
      </c>
      <c r="BF129" t="s">
        <v>841</v>
      </c>
      <c r="BG129">
        <v>67.04</v>
      </c>
      <c r="BI129">
        <v>2015</v>
      </c>
      <c r="BJ129">
        <v>19</v>
      </c>
      <c r="BL129">
        <v>33</v>
      </c>
      <c r="BN129" t="s">
        <v>113</v>
      </c>
      <c r="BO129" t="s">
        <v>2186</v>
      </c>
      <c r="BP129" t="s">
        <v>2393</v>
      </c>
      <c r="BQ129" t="s">
        <v>841</v>
      </c>
      <c r="BR129">
        <v>70.38</v>
      </c>
      <c r="BT129">
        <v>2017</v>
      </c>
      <c r="BU129">
        <v>31</v>
      </c>
      <c r="BW129">
        <v>33</v>
      </c>
      <c r="BY129" t="s">
        <v>109</v>
      </c>
      <c r="CF129" t="s">
        <v>113</v>
      </c>
      <c r="CG129" t="s">
        <v>2394</v>
      </c>
      <c r="CH129" t="s">
        <v>2395</v>
      </c>
      <c r="CI129" t="s">
        <v>132</v>
      </c>
      <c r="CJ129">
        <v>2025</v>
      </c>
      <c r="CL129" t="s">
        <v>109</v>
      </c>
      <c r="CN129" t="s">
        <v>113</v>
      </c>
      <c r="CO129" t="s">
        <v>2396</v>
      </c>
      <c r="CP129" t="s">
        <v>462</v>
      </c>
      <c r="CQ129" t="s">
        <v>2397</v>
      </c>
      <c r="CR129" t="s">
        <v>137</v>
      </c>
      <c r="CS129" t="str">
        <f>HYPERLINK("https://nconnect.nicmar.ac.in/pdf/176_resume_1771497974.pdf/Y2FyZWVy","View Resume")</f>
        <v>0</v>
      </c>
    </row>
    <row r="130" spans="1:97">
      <c r="A130" t="s">
        <v>193</v>
      </c>
      <c r="B130" t="s">
        <v>139</v>
      </c>
      <c r="C130" t="s">
        <v>166</v>
      </c>
      <c r="D130" t="s">
        <v>194</v>
      </c>
      <c r="E130" t="s">
        <v>2275</v>
      </c>
      <c r="F130" t="s">
        <v>2276</v>
      </c>
      <c r="G130">
        <v>9866081761</v>
      </c>
      <c r="H130" t="s">
        <v>103</v>
      </c>
      <c r="I130" t="s">
        <v>2277</v>
      </c>
      <c r="J130" t="s">
        <v>105</v>
      </c>
      <c r="K130" t="s">
        <v>2278</v>
      </c>
      <c r="L130" t="s">
        <v>2279</v>
      </c>
      <c r="M130" t="s">
        <v>2280</v>
      </c>
      <c r="N130" t="s">
        <v>109</v>
      </c>
      <c r="AI130" t="s">
        <v>2281</v>
      </c>
      <c r="AJ130" t="s">
        <v>2282</v>
      </c>
      <c r="AK130" t="s">
        <v>2283</v>
      </c>
      <c r="AL130">
        <v>67</v>
      </c>
      <c r="AN130">
        <v>1996</v>
      </c>
      <c r="AO130" t="s">
        <v>113</v>
      </c>
      <c r="AP130" t="s">
        <v>2284</v>
      </c>
      <c r="AQ130" t="s">
        <v>2285</v>
      </c>
      <c r="AR130" t="s">
        <v>2286</v>
      </c>
      <c r="AS130">
        <v>55</v>
      </c>
      <c r="AU130">
        <v>1998</v>
      </c>
      <c r="AV130" t="s">
        <v>109</v>
      </c>
      <c r="BC130" t="s">
        <v>113</v>
      </c>
      <c r="BD130" t="s">
        <v>2287</v>
      </c>
      <c r="BE130" t="s">
        <v>2288</v>
      </c>
      <c r="BF130" t="s">
        <v>2289</v>
      </c>
      <c r="BG130">
        <v>64</v>
      </c>
      <c r="BI130">
        <v>2001</v>
      </c>
      <c r="BJ130">
        <v>19</v>
      </c>
      <c r="BK130" t="s">
        <v>2290</v>
      </c>
      <c r="BL130">
        <v>52</v>
      </c>
      <c r="BN130" t="s">
        <v>113</v>
      </c>
      <c r="BO130" t="s">
        <v>2291</v>
      </c>
      <c r="BP130" t="s">
        <v>2292</v>
      </c>
      <c r="BQ130" t="s">
        <v>2293</v>
      </c>
      <c r="BR130">
        <v>66</v>
      </c>
      <c r="BT130">
        <v>2010</v>
      </c>
      <c r="BU130">
        <v>31</v>
      </c>
      <c r="BV130" t="s">
        <v>2294</v>
      </c>
      <c r="BW130">
        <v>53</v>
      </c>
      <c r="BX130" t="s">
        <v>2295</v>
      </c>
      <c r="BY130" t="s">
        <v>113</v>
      </c>
      <c r="BZ130" t="s">
        <v>2296</v>
      </c>
      <c r="CA130" t="s">
        <v>2297</v>
      </c>
      <c r="CB130" t="s">
        <v>2298</v>
      </c>
      <c r="CC130">
        <v>63</v>
      </c>
      <c r="CE130">
        <v>2012</v>
      </c>
      <c r="CF130" t="s">
        <v>113</v>
      </c>
      <c r="CG130" t="s">
        <v>2299</v>
      </c>
      <c r="CH130" t="s">
        <v>2300</v>
      </c>
      <c r="CI130" t="s">
        <v>132</v>
      </c>
      <c r="CJ130">
        <v>2015</v>
      </c>
      <c r="CL130" t="s">
        <v>113</v>
      </c>
      <c r="CM130" t="s">
        <v>2301</v>
      </c>
      <c r="CN130" t="s">
        <v>113</v>
      </c>
      <c r="CO130" t="s">
        <v>2302</v>
      </c>
      <c r="CP130" t="s">
        <v>437</v>
      </c>
      <c r="CQ130" t="s">
        <v>2398</v>
      </c>
      <c r="CR130" t="str">
        <f>HYPERLINK("https://nconnect.nicmar.ac.in/public/storage/profile/6996d1d70d53f.png","Download")</f>
        <v>0</v>
      </c>
      <c r="CS130" t="str">
        <f>HYPERLINK("https://nconnect.nicmar.ac.in/pdf/186_resume_1771495652.pdf/Y2FyZWVy","View Resume")</f>
        <v>0</v>
      </c>
    </row>
    <row r="131" spans="1:97">
      <c r="A131" t="s">
        <v>704</v>
      </c>
      <c r="B131" t="s">
        <v>139</v>
      </c>
      <c r="C131" t="s">
        <v>705</v>
      </c>
      <c r="D131" t="s">
        <v>706</v>
      </c>
      <c r="E131" t="s">
        <v>2399</v>
      </c>
      <c r="F131" t="s">
        <v>2400</v>
      </c>
      <c r="G131">
        <v>8351873002</v>
      </c>
      <c r="H131" t="s">
        <v>103</v>
      </c>
      <c r="I131" t="s">
        <v>2401</v>
      </c>
      <c r="J131" t="s">
        <v>105</v>
      </c>
      <c r="K131" t="s">
        <v>486</v>
      </c>
      <c r="L131" t="s">
        <v>2402</v>
      </c>
      <c r="M131" t="s">
        <v>2403</v>
      </c>
      <c r="N131" t="s">
        <v>109</v>
      </c>
      <c r="AI131" t="s">
        <v>2404</v>
      </c>
      <c r="AJ131" t="s">
        <v>2405</v>
      </c>
      <c r="AK131" t="s">
        <v>2406</v>
      </c>
      <c r="AL131">
        <v>80</v>
      </c>
      <c r="AN131">
        <v>2008</v>
      </c>
      <c r="AO131" t="s">
        <v>113</v>
      </c>
      <c r="AP131" t="s">
        <v>2407</v>
      </c>
      <c r="AQ131" t="s">
        <v>2408</v>
      </c>
      <c r="AR131" t="s">
        <v>2409</v>
      </c>
      <c r="AS131">
        <v>77.4</v>
      </c>
      <c r="AU131">
        <v>2010</v>
      </c>
      <c r="AV131" t="s">
        <v>109</v>
      </c>
      <c r="BC131" t="s">
        <v>113</v>
      </c>
      <c r="BD131" t="s">
        <v>2410</v>
      </c>
      <c r="BE131" t="s">
        <v>2411</v>
      </c>
      <c r="BF131" t="s">
        <v>310</v>
      </c>
      <c r="BG131">
        <v>72</v>
      </c>
      <c r="BI131">
        <v>2015</v>
      </c>
      <c r="BJ131">
        <v>1</v>
      </c>
      <c r="BL131">
        <v>9</v>
      </c>
      <c r="BN131" t="s">
        <v>113</v>
      </c>
      <c r="BO131" t="s">
        <v>1178</v>
      </c>
      <c r="BP131" t="s">
        <v>1201</v>
      </c>
      <c r="BQ131" t="s">
        <v>2412</v>
      </c>
      <c r="BR131">
        <v>86.1</v>
      </c>
      <c r="BS131">
        <v>8.61</v>
      </c>
      <c r="BT131">
        <v>2017</v>
      </c>
      <c r="BU131">
        <v>16</v>
      </c>
      <c r="BW131">
        <v>49</v>
      </c>
      <c r="BY131" t="s">
        <v>109</v>
      </c>
      <c r="CF131" t="s">
        <v>113</v>
      </c>
      <c r="CG131" t="s">
        <v>2413</v>
      </c>
      <c r="CH131" t="s">
        <v>2414</v>
      </c>
      <c r="CI131" t="s">
        <v>132</v>
      </c>
      <c r="CJ131">
        <v>2025</v>
      </c>
      <c r="CL131" t="s">
        <v>109</v>
      </c>
      <c r="CN131" t="s">
        <v>113</v>
      </c>
      <c r="CO131" t="s">
        <v>2415</v>
      </c>
      <c r="CP131" t="s">
        <v>2416</v>
      </c>
      <c r="CQ131" t="s">
        <v>2417</v>
      </c>
      <c r="CR131" t="s">
        <v>137</v>
      </c>
      <c r="CS131" t="str">
        <f>HYPERLINK("https://nconnect.nicmar.ac.in/pdf/206_resume_1771498954.pdf/Y2FyZWVy","View Resume")</f>
        <v>0</v>
      </c>
    </row>
    <row r="132" spans="1:97">
      <c r="A132" t="s">
        <v>928</v>
      </c>
      <c r="B132" t="s">
        <v>319</v>
      </c>
      <c r="C132" t="s">
        <v>140</v>
      </c>
      <c r="D132" t="s">
        <v>929</v>
      </c>
      <c r="E132" t="s">
        <v>2418</v>
      </c>
      <c r="F132" t="s">
        <v>2419</v>
      </c>
      <c r="G132">
        <v>7510343974</v>
      </c>
      <c r="H132" t="s">
        <v>170</v>
      </c>
      <c r="I132" t="s">
        <v>2420</v>
      </c>
      <c r="J132" t="s">
        <v>145</v>
      </c>
      <c r="K132" t="s">
        <v>2421</v>
      </c>
      <c r="L132" t="s">
        <v>2422</v>
      </c>
      <c r="M132" t="s">
        <v>2423</v>
      </c>
      <c r="N132" t="s">
        <v>109</v>
      </c>
      <c r="AI132" t="s">
        <v>2424</v>
      </c>
      <c r="AJ132" t="s">
        <v>2425</v>
      </c>
      <c r="AK132" t="s">
        <v>2426</v>
      </c>
      <c r="AL132">
        <v>92</v>
      </c>
      <c r="AN132">
        <v>2017</v>
      </c>
      <c r="AO132" t="s">
        <v>109</v>
      </c>
      <c r="AV132" t="s">
        <v>113</v>
      </c>
      <c r="AW132" t="s">
        <v>157</v>
      </c>
      <c r="AX132" t="s">
        <v>2427</v>
      </c>
      <c r="AY132" t="s">
        <v>2428</v>
      </c>
      <c r="AZ132">
        <v>78.3</v>
      </c>
      <c r="BA132">
        <v>7.83</v>
      </c>
      <c r="BB132">
        <v>2020</v>
      </c>
      <c r="BC132" t="s">
        <v>113</v>
      </c>
      <c r="BD132" t="s">
        <v>2429</v>
      </c>
      <c r="BE132" t="s">
        <v>2430</v>
      </c>
      <c r="BF132" t="s">
        <v>2431</v>
      </c>
      <c r="BG132">
        <v>78.6</v>
      </c>
      <c r="BH132">
        <v>7.86</v>
      </c>
      <c r="BI132">
        <v>2023</v>
      </c>
      <c r="BJ132">
        <v>1</v>
      </c>
      <c r="BL132">
        <v>9</v>
      </c>
      <c r="BN132" t="s">
        <v>113</v>
      </c>
      <c r="BO132" t="s">
        <v>2429</v>
      </c>
      <c r="BP132" t="s">
        <v>2432</v>
      </c>
      <c r="BQ132" t="s">
        <v>2433</v>
      </c>
      <c r="BR132">
        <v>91.8</v>
      </c>
      <c r="BS132">
        <v>9.18</v>
      </c>
      <c r="BT132">
        <v>2025</v>
      </c>
      <c r="BU132">
        <v>31</v>
      </c>
      <c r="BV132" t="s">
        <v>2434</v>
      </c>
      <c r="BW132">
        <v>53</v>
      </c>
      <c r="BX132" t="s">
        <v>2434</v>
      </c>
      <c r="BY132" t="s">
        <v>109</v>
      </c>
      <c r="CF132" t="s">
        <v>109</v>
      </c>
      <c r="CL132" t="s">
        <v>113</v>
      </c>
      <c r="CM132" t="s">
        <v>2435</v>
      </c>
      <c r="CN132" t="s">
        <v>113</v>
      </c>
      <c r="CO132" t="s">
        <v>2436</v>
      </c>
      <c r="CP132" t="s">
        <v>2437</v>
      </c>
      <c r="CQ132" t="s">
        <v>2438</v>
      </c>
      <c r="CR132" t="str">
        <f>HYPERLINK("https://nconnect.nicmar.ac.in/public/storage/profile/6996d821e044e.png","Download")</f>
        <v>0</v>
      </c>
      <c r="CS132" t="str">
        <f>HYPERLINK("https://nconnect.nicmar.ac.in/pdf/205_resume_1771498968.pdf/Y2FyZWVy","View Resume")</f>
        <v>0</v>
      </c>
    </row>
    <row r="133" spans="1:97">
      <c r="A133" t="s">
        <v>193</v>
      </c>
      <c r="B133" t="s">
        <v>139</v>
      </c>
      <c r="C133" t="s">
        <v>166</v>
      </c>
      <c r="D133" t="s">
        <v>194</v>
      </c>
      <c r="E133" t="s">
        <v>2439</v>
      </c>
      <c r="F133" t="s">
        <v>2440</v>
      </c>
      <c r="G133">
        <v>8319574468</v>
      </c>
      <c r="H133" t="s">
        <v>103</v>
      </c>
      <c r="I133" t="s">
        <v>2441</v>
      </c>
      <c r="J133" t="s">
        <v>105</v>
      </c>
      <c r="K133" t="s">
        <v>486</v>
      </c>
      <c r="L133" t="s">
        <v>2442</v>
      </c>
      <c r="M133" t="s">
        <v>2443</v>
      </c>
      <c r="N133" t="s">
        <v>109</v>
      </c>
      <c r="AI133" t="s">
        <v>2444</v>
      </c>
      <c r="AJ133" t="s">
        <v>2445</v>
      </c>
      <c r="AK133" t="s">
        <v>1216</v>
      </c>
      <c r="AL133">
        <v>61</v>
      </c>
      <c r="AN133">
        <v>1994</v>
      </c>
      <c r="AO133" t="s">
        <v>113</v>
      </c>
      <c r="AP133" t="s">
        <v>2446</v>
      </c>
      <c r="AQ133" t="s">
        <v>2447</v>
      </c>
      <c r="AR133" t="s">
        <v>670</v>
      </c>
      <c r="AS133">
        <v>51</v>
      </c>
      <c r="AU133">
        <v>1996</v>
      </c>
      <c r="AV133" t="s">
        <v>113</v>
      </c>
      <c r="AW133" t="s">
        <v>643</v>
      </c>
      <c r="AX133" t="s">
        <v>2448</v>
      </c>
      <c r="AY133" t="s">
        <v>2449</v>
      </c>
      <c r="AZ133">
        <v>61.5</v>
      </c>
      <c r="BB133">
        <v>2005</v>
      </c>
      <c r="BC133" t="s">
        <v>113</v>
      </c>
      <c r="BD133" t="s">
        <v>2450</v>
      </c>
      <c r="BE133" t="s">
        <v>2451</v>
      </c>
      <c r="BF133" t="s">
        <v>2452</v>
      </c>
      <c r="BG133">
        <v>64.3</v>
      </c>
      <c r="BI133">
        <v>2000</v>
      </c>
      <c r="BJ133">
        <v>19</v>
      </c>
      <c r="BK133" t="s">
        <v>2453</v>
      </c>
      <c r="BL133">
        <v>20</v>
      </c>
      <c r="BM133" t="s">
        <v>2454</v>
      </c>
      <c r="BN133" t="s">
        <v>113</v>
      </c>
      <c r="BO133" t="s">
        <v>1908</v>
      </c>
      <c r="BP133" t="s">
        <v>2455</v>
      </c>
      <c r="BQ133" t="s">
        <v>2456</v>
      </c>
      <c r="BR133">
        <v>61.08</v>
      </c>
      <c r="BT133">
        <v>2015</v>
      </c>
      <c r="BU133">
        <v>31</v>
      </c>
      <c r="BV133" t="s">
        <v>2457</v>
      </c>
      <c r="BW133">
        <v>33</v>
      </c>
      <c r="BX133" t="s">
        <v>2456</v>
      </c>
      <c r="BY133" t="s">
        <v>109</v>
      </c>
      <c r="CF133" t="s">
        <v>113</v>
      </c>
      <c r="CG133" t="s">
        <v>2458</v>
      </c>
      <c r="CH133" t="s">
        <v>2459</v>
      </c>
      <c r="CI133" t="s">
        <v>132</v>
      </c>
      <c r="CJ133">
        <v>2024</v>
      </c>
      <c r="CL133" t="s">
        <v>113</v>
      </c>
      <c r="CM133" t="s">
        <v>2460</v>
      </c>
      <c r="CN133" t="s">
        <v>109</v>
      </c>
      <c r="CP133" t="s">
        <v>399</v>
      </c>
      <c r="CQ133" t="s">
        <v>2461</v>
      </c>
      <c r="CR133" t="s">
        <v>137</v>
      </c>
      <c r="CS133" t="str">
        <f>HYPERLINK("https://nconnect.nicmar.ac.in/pdf/208_resume_1771499284.pdf/Y2FyZWVy","View Resume")</f>
        <v>0</v>
      </c>
    </row>
    <row r="134" spans="1:97">
      <c r="A134" t="s">
        <v>372</v>
      </c>
      <c r="B134" t="s">
        <v>139</v>
      </c>
      <c r="C134" t="s">
        <v>296</v>
      </c>
      <c r="D134" t="s">
        <v>373</v>
      </c>
      <c r="E134" t="s">
        <v>2462</v>
      </c>
      <c r="F134" t="s">
        <v>2463</v>
      </c>
      <c r="G134">
        <v>7276371776</v>
      </c>
      <c r="H134" t="s">
        <v>103</v>
      </c>
      <c r="I134" t="s">
        <v>2464</v>
      </c>
      <c r="J134" t="s">
        <v>145</v>
      </c>
      <c r="K134" t="s">
        <v>2465</v>
      </c>
      <c r="L134" t="s">
        <v>2466</v>
      </c>
      <c r="M134" t="s">
        <v>2467</v>
      </c>
      <c r="N134" t="s">
        <v>109</v>
      </c>
      <c r="AI134" t="s">
        <v>2468</v>
      </c>
      <c r="AJ134" t="s">
        <v>2469</v>
      </c>
      <c r="AK134" t="s">
        <v>2470</v>
      </c>
      <c r="AL134">
        <v>83.09</v>
      </c>
      <c r="AN134">
        <v>2010</v>
      </c>
      <c r="AO134" t="s">
        <v>113</v>
      </c>
      <c r="AP134" t="s">
        <v>2471</v>
      </c>
      <c r="AQ134" t="s">
        <v>2469</v>
      </c>
      <c r="AR134" t="s">
        <v>2472</v>
      </c>
      <c r="AS134">
        <v>62.5</v>
      </c>
      <c r="AU134">
        <v>2014</v>
      </c>
      <c r="AV134" t="s">
        <v>109</v>
      </c>
      <c r="BC134" t="s">
        <v>113</v>
      </c>
      <c r="BD134" t="s">
        <v>2473</v>
      </c>
      <c r="BE134" t="s">
        <v>2474</v>
      </c>
      <c r="BF134" t="s">
        <v>2475</v>
      </c>
      <c r="BG134">
        <v>65.7</v>
      </c>
      <c r="BH134">
        <v>7.32</v>
      </c>
      <c r="BI134">
        <v>2018</v>
      </c>
      <c r="BJ134">
        <v>2</v>
      </c>
      <c r="BL134">
        <v>9</v>
      </c>
      <c r="BN134" t="s">
        <v>113</v>
      </c>
      <c r="BO134" t="s">
        <v>2476</v>
      </c>
      <c r="BP134" t="s">
        <v>2476</v>
      </c>
      <c r="BQ134" t="s">
        <v>2477</v>
      </c>
      <c r="BR134">
        <v>77</v>
      </c>
      <c r="BS134">
        <v>7.7</v>
      </c>
      <c r="BT134">
        <v>2020</v>
      </c>
      <c r="BU134">
        <v>8</v>
      </c>
      <c r="BW134">
        <v>13</v>
      </c>
      <c r="BY134" t="s">
        <v>109</v>
      </c>
      <c r="CF134" t="s">
        <v>109</v>
      </c>
      <c r="CJ134">
        <v>2026</v>
      </c>
      <c r="CL134" t="s">
        <v>109</v>
      </c>
      <c r="CN134" t="s">
        <v>113</v>
      </c>
      <c r="CO134" t="s">
        <v>2478</v>
      </c>
      <c r="CP134" t="s">
        <v>2479</v>
      </c>
      <c r="CQ134" t="s">
        <v>2480</v>
      </c>
      <c r="CR134" t="str">
        <f>HYPERLINK("https://nconnect.nicmar.ac.in/public/storage/profile/6996ea569c447.png","Download")</f>
        <v>0</v>
      </c>
      <c r="CS134" t="str">
        <f>HYPERLINK("https://nconnect.nicmar.ac.in/pdf/222_resume_1771500353.pdf/Y2FyZWVy","View Resume")</f>
        <v>0</v>
      </c>
    </row>
    <row r="135" spans="1:97">
      <c r="A135" t="s">
        <v>318</v>
      </c>
      <c r="B135" t="s">
        <v>319</v>
      </c>
      <c r="C135" t="s">
        <v>166</v>
      </c>
      <c r="D135" t="s">
        <v>320</v>
      </c>
      <c r="E135" t="s">
        <v>2481</v>
      </c>
      <c r="F135" t="s">
        <v>2482</v>
      </c>
      <c r="G135">
        <v>9763979704</v>
      </c>
      <c r="H135" t="s">
        <v>103</v>
      </c>
      <c r="I135" t="s">
        <v>2483</v>
      </c>
      <c r="J135" t="s">
        <v>105</v>
      </c>
      <c r="K135" t="s">
        <v>2484</v>
      </c>
      <c r="L135" t="s">
        <v>2485</v>
      </c>
      <c r="M135" t="s">
        <v>2486</v>
      </c>
      <c r="N135" t="s">
        <v>109</v>
      </c>
      <c r="AI135" t="s">
        <v>2487</v>
      </c>
      <c r="AJ135" t="s">
        <v>2488</v>
      </c>
      <c r="AK135" t="s">
        <v>2489</v>
      </c>
      <c r="AL135">
        <v>55.46</v>
      </c>
      <c r="AM135">
        <v>0</v>
      </c>
      <c r="AN135">
        <v>1996</v>
      </c>
      <c r="AO135" t="s">
        <v>113</v>
      </c>
      <c r="AP135" t="s">
        <v>2490</v>
      </c>
      <c r="AQ135" t="s">
        <v>2491</v>
      </c>
      <c r="AR135" t="s">
        <v>2492</v>
      </c>
      <c r="AS135">
        <v>55.5</v>
      </c>
      <c r="AU135">
        <v>1998</v>
      </c>
      <c r="AV135" t="s">
        <v>109</v>
      </c>
      <c r="BC135" t="s">
        <v>113</v>
      </c>
      <c r="BD135" t="s">
        <v>517</v>
      </c>
      <c r="BE135" t="s">
        <v>2493</v>
      </c>
      <c r="BF135" t="s">
        <v>2494</v>
      </c>
      <c r="BG135">
        <v>1138</v>
      </c>
      <c r="BI135">
        <v>2002</v>
      </c>
      <c r="BJ135">
        <v>19</v>
      </c>
      <c r="BK135" t="s">
        <v>517</v>
      </c>
      <c r="BL135">
        <v>53</v>
      </c>
      <c r="BM135" t="s">
        <v>2495</v>
      </c>
      <c r="BN135" t="s">
        <v>113</v>
      </c>
      <c r="BO135" t="s">
        <v>2496</v>
      </c>
      <c r="BP135" t="s">
        <v>2493</v>
      </c>
      <c r="BQ135" t="s">
        <v>1216</v>
      </c>
      <c r="BR135">
        <v>68.5</v>
      </c>
      <c r="BT135">
        <v>2005</v>
      </c>
      <c r="BU135">
        <v>31</v>
      </c>
      <c r="BV135" t="s">
        <v>520</v>
      </c>
      <c r="BW135">
        <v>24</v>
      </c>
      <c r="BY135" t="s">
        <v>113</v>
      </c>
      <c r="BZ135" t="s">
        <v>2497</v>
      </c>
      <c r="CA135" t="s">
        <v>2498</v>
      </c>
      <c r="CB135" t="s">
        <v>339</v>
      </c>
      <c r="CC135">
        <v>62.5</v>
      </c>
      <c r="CE135">
        <v>2009</v>
      </c>
      <c r="CF135" t="s">
        <v>113</v>
      </c>
      <c r="CG135" t="s">
        <v>2499</v>
      </c>
      <c r="CH135" t="s">
        <v>2500</v>
      </c>
      <c r="CI135" t="s">
        <v>132</v>
      </c>
      <c r="CJ135">
        <v>2022</v>
      </c>
      <c r="CL135" t="s">
        <v>113</v>
      </c>
      <c r="CM135" t="s">
        <v>2501</v>
      </c>
      <c r="CN135" t="s">
        <v>113</v>
      </c>
      <c r="CO135" t="s">
        <v>2502</v>
      </c>
      <c r="CP135" t="s">
        <v>437</v>
      </c>
      <c r="CQ135" t="s">
        <v>2503</v>
      </c>
      <c r="CR135" t="s">
        <v>137</v>
      </c>
      <c r="CS135" t="str">
        <f>HYPERLINK("https://nconnect.nicmar.ac.in/pdf/209_resume_1771500235.pdf/Y2FyZWVy","View Resume")</f>
        <v>0</v>
      </c>
    </row>
    <row r="136" spans="1:97">
      <c r="A136" t="s">
        <v>165</v>
      </c>
      <c r="B136" t="s">
        <v>139</v>
      </c>
      <c r="C136" t="s">
        <v>166</v>
      </c>
      <c r="D136" t="s">
        <v>167</v>
      </c>
      <c r="E136" t="s">
        <v>2504</v>
      </c>
      <c r="F136" t="s">
        <v>2505</v>
      </c>
      <c r="G136">
        <v>9923752421</v>
      </c>
      <c r="H136" t="s">
        <v>103</v>
      </c>
      <c r="I136" t="s">
        <v>2506</v>
      </c>
      <c r="J136" t="s">
        <v>105</v>
      </c>
      <c r="K136" t="s">
        <v>486</v>
      </c>
      <c r="L136" t="s">
        <v>2507</v>
      </c>
      <c r="M136" t="s">
        <v>2508</v>
      </c>
      <c r="N136" t="s">
        <v>109</v>
      </c>
      <c r="AI136" t="s">
        <v>2509</v>
      </c>
      <c r="AJ136" t="s">
        <v>2197</v>
      </c>
      <c r="AK136" t="s">
        <v>146</v>
      </c>
      <c r="AL136">
        <v>68</v>
      </c>
      <c r="AN136">
        <v>1980</v>
      </c>
      <c r="AO136" t="s">
        <v>113</v>
      </c>
      <c r="AP136" t="s">
        <v>2510</v>
      </c>
      <c r="AQ136" t="s">
        <v>2197</v>
      </c>
      <c r="AR136" t="s">
        <v>229</v>
      </c>
      <c r="AS136">
        <v>5.8</v>
      </c>
      <c r="AU136">
        <v>1982</v>
      </c>
      <c r="AV136" t="s">
        <v>113</v>
      </c>
      <c r="AW136" t="s">
        <v>2511</v>
      </c>
      <c r="AX136" t="s">
        <v>2512</v>
      </c>
      <c r="AY136" t="s">
        <v>2513</v>
      </c>
      <c r="AZ136">
        <v>78.9</v>
      </c>
      <c r="BB136">
        <v>2012</v>
      </c>
      <c r="BC136" t="s">
        <v>113</v>
      </c>
      <c r="BD136" t="s">
        <v>2514</v>
      </c>
      <c r="BE136" t="s">
        <v>2515</v>
      </c>
      <c r="BF136" t="s">
        <v>2516</v>
      </c>
      <c r="BG136">
        <v>75.8</v>
      </c>
      <c r="BI136">
        <v>1985</v>
      </c>
      <c r="BJ136">
        <v>19</v>
      </c>
      <c r="BK136" t="s">
        <v>2516</v>
      </c>
      <c r="BL136">
        <v>32</v>
      </c>
      <c r="BN136" t="s">
        <v>113</v>
      </c>
      <c r="BO136" t="s">
        <v>2512</v>
      </c>
      <c r="BP136" t="s">
        <v>2517</v>
      </c>
      <c r="BQ136" t="s">
        <v>2518</v>
      </c>
      <c r="BR136">
        <v>79</v>
      </c>
      <c r="BT136">
        <v>2015</v>
      </c>
      <c r="BU136">
        <v>31</v>
      </c>
      <c r="BV136" t="s">
        <v>2519</v>
      </c>
      <c r="BW136">
        <v>38</v>
      </c>
      <c r="BY136" t="s">
        <v>109</v>
      </c>
      <c r="CF136" t="s">
        <v>109</v>
      </c>
      <c r="CL136" t="s">
        <v>113</v>
      </c>
      <c r="CM136" t="s">
        <v>2520</v>
      </c>
      <c r="CN136" t="s">
        <v>113</v>
      </c>
      <c r="CO136" t="s">
        <v>2521</v>
      </c>
      <c r="CP136" t="s">
        <v>2522</v>
      </c>
      <c r="CQ136" t="s">
        <v>2523</v>
      </c>
      <c r="CR136" t="s">
        <v>137</v>
      </c>
      <c r="CS136" t="str">
        <f>HYPERLINK("https://nconnect.nicmar.ac.in/pdf/202_resume_1771501200.pdf/Y2FyZWVy","View Resume")</f>
        <v>0</v>
      </c>
    </row>
    <row r="137" spans="1:97">
      <c r="A137" t="s">
        <v>503</v>
      </c>
      <c r="B137" t="s">
        <v>139</v>
      </c>
      <c r="C137" t="s">
        <v>166</v>
      </c>
      <c r="D137" t="s">
        <v>320</v>
      </c>
      <c r="E137" t="s">
        <v>2524</v>
      </c>
      <c r="F137" t="s">
        <v>2525</v>
      </c>
      <c r="G137">
        <v>8439286180</v>
      </c>
      <c r="H137" t="s">
        <v>103</v>
      </c>
      <c r="I137" t="s">
        <v>2526</v>
      </c>
      <c r="J137" t="s">
        <v>105</v>
      </c>
      <c r="K137" t="s">
        <v>2527</v>
      </c>
      <c r="L137" t="s">
        <v>2528</v>
      </c>
      <c r="M137" t="s">
        <v>2529</v>
      </c>
      <c r="N137" t="s">
        <v>109</v>
      </c>
      <c r="AI137" t="s">
        <v>2530</v>
      </c>
      <c r="AJ137" t="s">
        <v>2531</v>
      </c>
      <c r="AK137" t="s">
        <v>2161</v>
      </c>
      <c r="AL137">
        <v>51.2</v>
      </c>
      <c r="AN137">
        <v>2010</v>
      </c>
      <c r="AO137" t="s">
        <v>113</v>
      </c>
      <c r="AP137" t="s">
        <v>2532</v>
      </c>
      <c r="AQ137" t="s">
        <v>2531</v>
      </c>
      <c r="AR137" t="s">
        <v>2533</v>
      </c>
      <c r="AS137">
        <v>57.7</v>
      </c>
      <c r="AU137">
        <v>2013</v>
      </c>
      <c r="AV137" t="s">
        <v>109</v>
      </c>
      <c r="BC137" t="s">
        <v>113</v>
      </c>
      <c r="BD137" t="s">
        <v>817</v>
      </c>
      <c r="BE137" t="s">
        <v>2534</v>
      </c>
      <c r="BF137" t="s">
        <v>2535</v>
      </c>
      <c r="BG137">
        <v>57.24</v>
      </c>
      <c r="BI137">
        <v>2016</v>
      </c>
      <c r="BJ137">
        <v>19</v>
      </c>
      <c r="BK137" t="s">
        <v>2536</v>
      </c>
      <c r="BL137">
        <v>23</v>
      </c>
      <c r="BN137" t="s">
        <v>113</v>
      </c>
      <c r="BO137" t="s">
        <v>817</v>
      </c>
      <c r="BP137" t="s">
        <v>2537</v>
      </c>
      <c r="BQ137" t="s">
        <v>2538</v>
      </c>
      <c r="BR137">
        <v>67.7</v>
      </c>
      <c r="BS137">
        <v>6.7</v>
      </c>
      <c r="BT137">
        <v>2018</v>
      </c>
      <c r="BU137">
        <v>31</v>
      </c>
      <c r="BV137" t="s">
        <v>2186</v>
      </c>
      <c r="BW137">
        <v>23</v>
      </c>
      <c r="BY137" t="s">
        <v>109</v>
      </c>
      <c r="CA137" t="s">
        <v>2531</v>
      </c>
      <c r="CF137" t="s">
        <v>113</v>
      </c>
      <c r="CG137" t="s">
        <v>339</v>
      </c>
      <c r="CH137" t="s">
        <v>2539</v>
      </c>
      <c r="CI137" t="s">
        <v>132</v>
      </c>
      <c r="CJ137">
        <v>2025</v>
      </c>
      <c r="CL137" t="s">
        <v>113</v>
      </c>
      <c r="CM137" t="s">
        <v>2540</v>
      </c>
      <c r="CN137" t="s">
        <v>113</v>
      </c>
      <c r="CO137" t="s">
        <v>2541</v>
      </c>
      <c r="CP137" t="s">
        <v>2542</v>
      </c>
      <c r="CQ137" t="s">
        <v>2543</v>
      </c>
      <c r="CR137" t="s">
        <v>137</v>
      </c>
      <c r="CS137" t="str">
        <f>HYPERLINK("https://nconnect.nicmar.ac.in/pdf/216_resume_1771503454.pdf/Y2FyZWVy","View Resume")</f>
        <v>0</v>
      </c>
    </row>
    <row r="138" spans="1:97">
      <c r="A138" t="s">
        <v>138</v>
      </c>
      <c r="B138" t="s">
        <v>139</v>
      </c>
      <c r="C138" t="s">
        <v>140</v>
      </c>
      <c r="D138" t="s">
        <v>141</v>
      </c>
      <c r="E138" t="s">
        <v>2544</v>
      </c>
      <c r="F138" t="s">
        <v>2545</v>
      </c>
      <c r="G138">
        <v>7499079795</v>
      </c>
      <c r="H138" t="s">
        <v>103</v>
      </c>
      <c r="I138" t="s">
        <v>2546</v>
      </c>
      <c r="J138" t="s">
        <v>105</v>
      </c>
      <c r="K138" t="s">
        <v>2547</v>
      </c>
      <c r="L138" t="s">
        <v>2548</v>
      </c>
      <c r="M138" t="s">
        <v>2549</v>
      </c>
      <c r="N138" t="s">
        <v>109</v>
      </c>
      <c r="AI138" t="s">
        <v>2550</v>
      </c>
      <c r="AJ138" t="s">
        <v>2551</v>
      </c>
      <c r="AK138" t="s">
        <v>282</v>
      </c>
      <c r="AL138">
        <v>73.23</v>
      </c>
      <c r="AN138">
        <v>2009</v>
      </c>
      <c r="AO138" t="s">
        <v>113</v>
      </c>
      <c r="AP138" t="s">
        <v>2552</v>
      </c>
      <c r="AQ138" t="s">
        <v>2553</v>
      </c>
      <c r="AR138" t="s">
        <v>2206</v>
      </c>
      <c r="AS138">
        <v>58.83</v>
      </c>
      <c r="AU138">
        <v>2011</v>
      </c>
      <c r="AV138" t="s">
        <v>109</v>
      </c>
      <c r="BC138" t="s">
        <v>113</v>
      </c>
      <c r="BD138" t="s">
        <v>2554</v>
      </c>
      <c r="BE138" t="s">
        <v>2555</v>
      </c>
      <c r="BF138" t="s">
        <v>2556</v>
      </c>
      <c r="BG138">
        <v>65.0</v>
      </c>
      <c r="BI138">
        <v>2015</v>
      </c>
      <c r="BJ138">
        <v>2</v>
      </c>
      <c r="BL138">
        <v>9</v>
      </c>
      <c r="BN138" t="s">
        <v>113</v>
      </c>
      <c r="BO138" t="s">
        <v>2557</v>
      </c>
      <c r="BP138" t="s">
        <v>2558</v>
      </c>
      <c r="BQ138" t="s">
        <v>2559</v>
      </c>
      <c r="BR138">
        <v>75.5</v>
      </c>
      <c r="BS138">
        <v>7.55</v>
      </c>
      <c r="BT138">
        <v>2019</v>
      </c>
      <c r="BU138">
        <v>14</v>
      </c>
      <c r="BW138">
        <v>47</v>
      </c>
      <c r="BY138" t="s">
        <v>109</v>
      </c>
      <c r="CF138" t="s">
        <v>109</v>
      </c>
      <c r="CL138" t="s">
        <v>109</v>
      </c>
      <c r="CN138" t="s">
        <v>109</v>
      </c>
      <c r="CP138" t="s">
        <v>282</v>
      </c>
      <c r="CQ138" t="s">
        <v>2560</v>
      </c>
      <c r="CR138" t="str">
        <f>HYPERLINK("https://nconnect.nicmar.ac.in/public/storage/profile/6996f3a15b8b3.png","Download")</f>
        <v>0</v>
      </c>
      <c r="CS138" t="str">
        <f>HYPERLINK("https://nconnect.nicmar.ac.in/pdf/228_resume_1771503913.pdf/Y2FyZWVy","View Resume")</f>
        <v>0</v>
      </c>
    </row>
    <row r="139" spans="1:97">
      <c r="A139" t="s">
        <v>295</v>
      </c>
      <c r="B139" t="s">
        <v>139</v>
      </c>
      <c r="C139" t="s">
        <v>296</v>
      </c>
      <c r="D139" t="s">
        <v>297</v>
      </c>
      <c r="E139" t="s">
        <v>2561</v>
      </c>
      <c r="F139" t="s">
        <v>2562</v>
      </c>
      <c r="G139">
        <v>9940270826</v>
      </c>
      <c r="H139" t="s">
        <v>103</v>
      </c>
      <c r="I139" t="s">
        <v>2563</v>
      </c>
      <c r="J139" t="s">
        <v>105</v>
      </c>
      <c r="K139" t="s">
        <v>301</v>
      </c>
      <c r="L139" t="s">
        <v>2564</v>
      </c>
      <c r="M139" t="s">
        <v>2565</v>
      </c>
      <c r="N139" t="s">
        <v>109</v>
      </c>
      <c r="AI139" t="s">
        <v>2566</v>
      </c>
      <c r="AJ139" t="s">
        <v>2567</v>
      </c>
      <c r="AK139" t="s">
        <v>2568</v>
      </c>
      <c r="AL139">
        <v>94.4</v>
      </c>
      <c r="AN139">
        <v>2006</v>
      </c>
      <c r="AO139" t="s">
        <v>113</v>
      </c>
      <c r="AP139" t="s">
        <v>2566</v>
      </c>
      <c r="AQ139" t="s">
        <v>2567</v>
      </c>
      <c r="AR139" t="s">
        <v>2569</v>
      </c>
      <c r="AS139">
        <v>89</v>
      </c>
      <c r="AU139">
        <v>2008</v>
      </c>
      <c r="AV139" t="s">
        <v>109</v>
      </c>
      <c r="BC139" t="s">
        <v>113</v>
      </c>
      <c r="BD139" t="s">
        <v>2570</v>
      </c>
      <c r="BE139" t="s">
        <v>2571</v>
      </c>
      <c r="BF139" t="s">
        <v>157</v>
      </c>
      <c r="BG139">
        <v>83.5</v>
      </c>
      <c r="BH139">
        <v>8.35</v>
      </c>
      <c r="BI139">
        <v>2012</v>
      </c>
      <c r="BJ139">
        <v>2</v>
      </c>
      <c r="BL139">
        <v>9</v>
      </c>
      <c r="BN139" t="s">
        <v>113</v>
      </c>
      <c r="BO139" t="s">
        <v>2572</v>
      </c>
      <c r="BP139" t="s">
        <v>2573</v>
      </c>
      <c r="BQ139" t="s">
        <v>2574</v>
      </c>
      <c r="BR139">
        <v>84.2</v>
      </c>
      <c r="BS139">
        <v>8.42</v>
      </c>
      <c r="BT139">
        <v>2016</v>
      </c>
      <c r="BU139">
        <v>12</v>
      </c>
      <c r="BW139">
        <v>13</v>
      </c>
      <c r="BY139" t="s">
        <v>109</v>
      </c>
      <c r="CF139" t="s">
        <v>113</v>
      </c>
      <c r="CG139" t="s">
        <v>2575</v>
      </c>
      <c r="CH139" t="s">
        <v>2576</v>
      </c>
      <c r="CI139" t="s">
        <v>241</v>
      </c>
      <c r="CK139" t="s">
        <v>113</v>
      </c>
      <c r="CL139" t="s">
        <v>113</v>
      </c>
      <c r="CM139" t="s">
        <v>2577</v>
      </c>
      <c r="CN139" t="s">
        <v>113</v>
      </c>
      <c r="CO139" t="s">
        <v>2578</v>
      </c>
      <c r="CP139" t="s">
        <v>2579</v>
      </c>
      <c r="CQ139" t="s">
        <v>2580</v>
      </c>
      <c r="CR139" t="str">
        <f>HYPERLINK("https://nconnect.nicmar.ac.in/public/storage/profile/6996e56310561.png","Download")</f>
        <v>0</v>
      </c>
      <c r="CS139" t="str">
        <f>HYPERLINK("https://nconnect.nicmar.ac.in/pdf/214_resume_1771504379.pdf/Y2FyZWVy","View Resume")</f>
        <v>0</v>
      </c>
    </row>
    <row r="140" spans="1:97">
      <c r="A140" t="s">
        <v>928</v>
      </c>
      <c r="B140" t="s">
        <v>319</v>
      </c>
      <c r="C140" t="s">
        <v>140</v>
      </c>
      <c r="D140" t="s">
        <v>929</v>
      </c>
      <c r="E140" t="s">
        <v>2581</v>
      </c>
      <c r="F140" t="s">
        <v>2582</v>
      </c>
      <c r="G140">
        <v>9819306354</v>
      </c>
      <c r="H140" t="s">
        <v>103</v>
      </c>
      <c r="I140" t="s">
        <v>2583</v>
      </c>
      <c r="J140" t="s">
        <v>105</v>
      </c>
      <c r="K140" t="s">
        <v>1854</v>
      </c>
      <c r="L140" t="s">
        <v>2584</v>
      </c>
      <c r="M140" t="s">
        <v>2585</v>
      </c>
      <c r="N140" t="s">
        <v>109</v>
      </c>
      <c r="AI140" t="s">
        <v>2586</v>
      </c>
      <c r="AJ140" t="s">
        <v>2587</v>
      </c>
      <c r="AK140" t="s">
        <v>2588</v>
      </c>
      <c r="AL140">
        <v>73.73</v>
      </c>
      <c r="AN140">
        <v>2000</v>
      </c>
      <c r="AO140" t="s">
        <v>109</v>
      </c>
      <c r="AV140" t="s">
        <v>113</v>
      </c>
      <c r="AW140" t="s">
        <v>310</v>
      </c>
      <c r="AX140" t="s">
        <v>2589</v>
      </c>
      <c r="AY140" t="s">
        <v>310</v>
      </c>
      <c r="AZ140">
        <v>80.97</v>
      </c>
      <c r="BB140">
        <v>2004</v>
      </c>
      <c r="BC140" t="s">
        <v>113</v>
      </c>
      <c r="BD140" t="s">
        <v>2590</v>
      </c>
      <c r="BE140" t="s">
        <v>2591</v>
      </c>
      <c r="BF140" t="s">
        <v>310</v>
      </c>
      <c r="BG140">
        <v>74.25</v>
      </c>
      <c r="BI140">
        <v>2008</v>
      </c>
      <c r="BJ140">
        <v>2</v>
      </c>
      <c r="BL140">
        <v>9</v>
      </c>
      <c r="BN140" t="s">
        <v>113</v>
      </c>
      <c r="BO140" t="s">
        <v>2592</v>
      </c>
      <c r="BP140" t="s">
        <v>2593</v>
      </c>
      <c r="BQ140" t="s">
        <v>2594</v>
      </c>
      <c r="BR140">
        <v>61.96</v>
      </c>
      <c r="BT140">
        <v>2013</v>
      </c>
      <c r="BU140">
        <v>22</v>
      </c>
      <c r="BW140">
        <v>51</v>
      </c>
      <c r="BY140" t="s">
        <v>113</v>
      </c>
      <c r="BZ140" t="s">
        <v>916</v>
      </c>
      <c r="CA140" t="s">
        <v>2595</v>
      </c>
      <c r="CB140" t="s">
        <v>609</v>
      </c>
      <c r="CC140">
        <v>78.18</v>
      </c>
      <c r="CE140">
        <v>2019</v>
      </c>
      <c r="CF140" t="s">
        <v>113</v>
      </c>
      <c r="CG140" t="s">
        <v>310</v>
      </c>
      <c r="CH140" t="s">
        <v>2596</v>
      </c>
      <c r="CI140" t="s">
        <v>132</v>
      </c>
      <c r="CJ140">
        <v>2025</v>
      </c>
      <c r="CL140" t="s">
        <v>113</v>
      </c>
      <c r="CM140" t="s">
        <v>2597</v>
      </c>
      <c r="CN140" t="s">
        <v>113</v>
      </c>
      <c r="CO140" t="s">
        <v>2598</v>
      </c>
      <c r="CP140" t="s">
        <v>1416</v>
      </c>
      <c r="CQ140" t="s">
        <v>2599</v>
      </c>
      <c r="CR140" t="s">
        <v>137</v>
      </c>
      <c r="CS140" t="str">
        <f>HYPERLINK("https://nconnect.nicmar.ac.in/pdf/35_resume_1771477904.pdf/Y2FyZWVy","View Resume")</f>
        <v>0</v>
      </c>
    </row>
    <row r="141" spans="1:97">
      <c r="A141" t="s">
        <v>2600</v>
      </c>
      <c r="B141" t="s">
        <v>139</v>
      </c>
      <c r="C141" t="s">
        <v>296</v>
      </c>
      <c r="D141" t="s">
        <v>2601</v>
      </c>
      <c r="E141" t="s">
        <v>2581</v>
      </c>
      <c r="F141" t="s">
        <v>2582</v>
      </c>
      <c r="G141">
        <v>9819306354</v>
      </c>
      <c r="H141" t="s">
        <v>103</v>
      </c>
      <c r="I141" t="s">
        <v>2583</v>
      </c>
      <c r="J141" t="s">
        <v>105</v>
      </c>
      <c r="K141" t="s">
        <v>1854</v>
      </c>
      <c r="L141" t="s">
        <v>2584</v>
      </c>
      <c r="M141" t="s">
        <v>2585</v>
      </c>
      <c r="N141" t="s">
        <v>109</v>
      </c>
      <c r="AI141" t="s">
        <v>2586</v>
      </c>
      <c r="AJ141" t="s">
        <v>2587</v>
      </c>
      <c r="AK141" t="s">
        <v>2588</v>
      </c>
      <c r="AL141">
        <v>73.73</v>
      </c>
      <c r="AN141">
        <v>2000</v>
      </c>
      <c r="AO141" t="s">
        <v>109</v>
      </c>
      <c r="AV141" t="s">
        <v>113</v>
      </c>
      <c r="AW141" t="s">
        <v>310</v>
      </c>
      <c r="AX141" t="s">
        <v>2589</v>
      </c>
      <c r="AY141" t="s">
        <v>310</v>
      </c>
      <c r="AZ141">
        <v>80.97</v>
      </c>
      <c r="BB141">
        <v>2004</v>
      </c>
      <c r="BC141" t="s">
        <v>113</v>
      </c>
      <c r="BD141" t="s">
        <v>2590</v>
      </c>
      <c r="BE141" t="s">
        <v>2591</v>
      </c>
      <c r="BF141" t="s">
        <v>310</v>
      </c>
      <c r="BG141">
        <v>74.25</v>
      </c>
      <c r="BI141">
        <v>2008</v>
      </c>
      <c r="BJ141">
        <v>2</v>
      </c>
      <c r="BL141">
        <v>9</v>
      </c>
      <c r="BN141" t="s">
        <v>113</v>
      </c>
      <c r="BO141" t="s">
        <v>2592</v>
      </c>
      <c r="BP141" t="s">
        <v>2593</v>
      </c>
      <c r="BQ141" t="s">
        <v>2594</v>
      </c>
      <c r="BR141">
        <v>61.96</v>
      </c>
      <c r="BT141">
        <v>2013</v>
      </c>
      <c r="BU141">
        <v>22</v>
      </c>
      <c r="BW141">
        <v>51</v>
      </c>
      <c r="BY141" t="s">
        <v>113</v>
      </c>
      <c r="BZ141" t="s">
        <v>916</v>
      </c>
      <c r="CA141" t="s">
        <v>2595</v>
      </c>
      <c r="CB141" t="s">
        <v>609</v>
      </c>
      <c r="CC141">
        <v>78.18</v>
      </c>
      <c r="CE141">
        <v>2019</v>
      </c>
      <c r="CF141" t="s">
        <v>113</v>
      </c>
      <c r="CG141" t="s">
        <v>310</v>
      </c>
      <c r="CH141" t="s">
        <v>2596</v>
      </c>
      <c r="CI141" t="s">
        <v>132</v>
      </c>
      <c r="CJ141">
        <v>2025</v>
      </c>
      <c r="CL141" t="s">
        <v>113</v>
      </c>
      <c r="CM141" t="s">
        <v>2597</v>
      </c>
      <c r="CN141" t="s">
        <v>113</v>
      </c>
      <c r="CO141" t="s">
        <v>2598</v>
      </c>
      <c r="CP141" t="s">
        <v>1416</v>
      </c>
      <c r="CQ141" t="s">
        <v>2602</v>
      </c>
      <c r="CR141" t="s">
        <v>137</v>
      </c>
      <c r="CS141" t="str">
        <f>HYPERLINK("https://nconnect.nicmar.ac.in/pdf/35_resume_1771477904.pdf/Y2FyZWVy","View Resume")</f>
        <v>0</v>
      </c>
    </row>
    <row r="142" spans="1:97">
      <c r="A142" t="s">
        <v>372</v>
      </c>
      <c r="B142" t="s">
        <v>139</v>
      </c>
      <c r="C142" t="s">
        <v>296</v>
      </c>
      <c r="D142" t="s">
        <v>373</v>
      </c>
      <c r="E142" t="s">
        <v>2581</v>
      </c>
      <c r="F142" t="s">
        <v>2582</v>
      </c>
      <c r="G142">
        <v>9819306354</v>
      </c>
      <c r="H142" t="s">
        <v>103</v>
      </c>
      <c r="I142" t="s">
        <v>2583</v>
      </c>
      <c r="J142" t="s">
        <v>105</v>
      </c>
      <c r="K142" t="s">
        <v>1854</v>
      </c>
      <c r="L142" t="s">
        <v>2584</v>
      </c>
      <c r="M142" t="s">
        <v>2585</v>
      </c>
      <c r="N142" t="s">
        <v>109</v>
      </c>
      <c r="AI142" t="s">
        <v>2586</v>
      </c>
      <c r="AJ142" t="s">
        <v>2587</v>
      </c>
      <c r="AK142" t="s">
        <v>2588</v>
      </c>
      <c r="AL142">
        <v>73.73</v>
      </c>
      <c r="AN142">
        <v>2000</v>
      </c>
      <c r="AO142" t="s">
        <v>109</v>
      </c>
      <c r="AV142" t="s">
        <v>113</v>
      </c>
      <c r="AW142" t="s">
        <v>310</v>
      </c>
      <c r="AX142" t="s">
        <v>2589</v>
      </c>
      <c r="AY142" t="s">
        <v>310</v>
      </c>
      <c r="AZ142">
        <v>80.97</v>
      </c>
      <c r="BB142">
        <v>2004</v>
      </c>
      <c r="BC142" t="s">
        <v>113</v>
      </c>
      <c r="BD142" t="s">
        <v>2590</v>
      </c>
      <c r="BE142" t="s">
        <v>2591</v>
      </c>
      <c r="BF142" t="s">
        <v>310</v>
      </c>
      <c r="BG142">
        <v>74.25</v>
      </c>
      <c r="BI142">
        <v>2008</v>
      </c>
      <c r="BJ142">
        <v>2</v>
      </c>
      <c r="BL142">
        <v>9</v>
      </c>
      <c r="BN142" t="s">
        <v>113</v>
      </c>
      <c r="BO142" t="s">
        <v>2592</v>
      </c>
      <c r="BP142" t="s">
        <v>2593</v>
      </c>
      <c r="BQ142" t="s">
        <v>2594</v>
      </c>
      <c r="BR142">
        <v>61.96</v>
      </c>
      <c r="BT142">
        <v>2013</v>
      </c>
      <c r="BU142">
        <v>22</v>
      </c>
      <c r="BW142">
        <v>51</v>
      </c>
      <c r="BY142" t="s">
        <v>113</v>
      </c>
      <c r="BZ142" t="s">
        <v>916</v>
      </c>
      <c r="CA142" t="s">
        <v>2595</v>
      </c>
      <c r="CB142" t="s">
        <v>609</v>
      </c>
      <c r="CC142">
        <v>78.18</v>
      </c>
      <c r="CE142">
        <v>2019</v>
      </c>
      <c r="CF142" t="s">
        <v>113</v>
      </c>
      <c r="CG142" t="s">
        <v>310</v>
      </c>
      <c r="CH142" t="s">
        <v>2596</v>
      </c>
      <c r="CI142" t="s">
        <v>132</v>
      </c>
      <c r="CJ142">
        <v>2025</v>
      </c>
      <c r="CL142" t="s">
        <v>113</v>
      </c>
      <c r="CM142" t="s">
        <v>2597</v>
      </c>
      <c r="CN142" t="s">
        <v>113</v>
      </c>
      <c r="CO142" t="s">
        <v>2598</v>
      </c>
      <c r="CP142" t="s">
        <v>1416</v>
      </c>
      <c r="CQ142" t="s">
        <v>2603</v>
      </c>
      <c r="CR142" t="s">
        <v>137</v>
      </c>
      <c r="CS142" t="str">
        <f>HYPERLINK("https://nconnect.nicmar.ac.in/pdf/35_resume_1771477904.pdf/Y2FyZWVy","View Resume")</f>
        <v>0</v>
      </c>
    </row>
    <row r="143" spans="1:97">
      <c r="A143" t="s">
        <v>295</v>
      </c>
      <c r="B143" t="s">
        <v>139</v>
      </c>
      <c r="C143" t="s">
        <v>296</v>
      </c>
      <c r="D143" t="s">
        <v>297</v>
      </c>
      <c r="E143" t="s">
        <v>2581</v>
      </c>
      <c r="F143" t="s">
        <v>2582</v>
      </c>
      <c r="G143">
        <v>9819306354</v>
      </c>
      <c r="H143" t="s">
        <v>103</v>
      </c>
      <c r="I143" t="s">
        <v>2583</v>
      </c>
      <c r="J143" t="s">
        <v>105</v>
      </c>
      <c r="K143" t="s">
        <v>1854</v>
      </c>
      <c r="L143" t="s">
        <v>2584</v>
      </c>
      <c r="M143" t="s">
        <v>2585</v>
      </c>
      <c r="N143" t="s">
        <v>109</v>
      </c>
      <c r="AI143" t="s">
        <v>2586</v>
      </c>
      <c r="AJ143" t="s">
        <v>2587</v>
      </c>
      <c r="AK143" t="s">
        <v>2588</v>
      </c>
      <c r="AL143">
        <v>73.73</v>
      </c>
      <c r="AN143">
        <v>2000</v>
      </c>
      <c r="AO143" t="s">
        <v>109</v>
      </c>
      <c r="AV143" t="s">
        <v>113</v>
      </c>
      <c r="AW143" t="s">
        <v>310</v>
      </c>
      <c r="AX143" t="s">
        <v>2589</v>
      </c>
      <c r="AY143" t="s">
        <v>310</v>
      </c>
      <c r="AZ143">
        <v>80.97</v>
      </c>
      <c r="BB143">
        <v>2004</v>
      </c>
      <c r="BC143" t="s">
        <v>113</v>
      </c>
      <c r="BD143" t="s">
        <v>2590</v>
      </c>
      <c r="BE143" t="s">
        <v>2591</v>
      </c>
      <c r="BF143" t="s">
        <v>310</v>
      </c>
      <c r="BG143">
        <v>74.25</v>
      </c>
      <c r="BI143">
        <v>2008</v>
      </c>
      <c r="BJ143">
        <v>2</v>
      </c>
      <c r="BL143">
        <v>9</v>
      </c>
      <c r="BN143" t="s">
        <v>113</v>
      </c>
      <c r="BO143" t="s">
        <v>2592</v>
      </c>
      <c r="BP143" t="s">
        <v>2593</v>
      </c>
      <c r="BQ143" t="s">
        <v>2594</v>
      </c>
      <c r="BR143">
        <v>61.96</v>
      </c>
      <c r="BT143">
        <v>2013</v>
      </c>
      <c r="BU143">
        <v>22</v>
      </c>
      <c r="BW143">
        <v>51</v>
      </c>
      <c r="BY143" t="s">
        <v>113</v>
      </c>
      <c r="BZ143" t="s">
        <v>916</v>
      </c>
      <c r="CA143" t="s">
        <v>2595</v>
      </c>
      <c r="CB143" t="s">
        <v>609</v>
      </c>
      <c r="CC143">
        <v>78.18</v>
      </c>
      <c r="CE143">
        <v>2019</v>
      </c>
      <c r="CF143" t="s">
        <v>113</v>
      </c>
      <c r="CG143" t="s">
        <v>310</v>
      </c>
      <c r="CH143" t="s">
        <v>2596</v>
      </c>
      <c r="CI143" t="s">
        <v>132</v>
      </c>
      <c r="CJ143">
        <v>2025</v>
      </c>
      <c r="CL143" t="s">
        <v>113</v>
      </c>
      <c r="CM143" t="s">
        <v>2597</v>
      </c>
      <c r="CN143" t="s">
        <v>113</v>
      </c>
      <c r="CO143" t="s">
        <v>2598</v>
      </c>
      <c r="CP143" t="s">
        <v>1416</v>
      </c>
      <c r="CQ143" t="s">
        <v>2603</v>
      </c>
      <c r="CR143" t="s">
        <v>137</v>
      </c>
      <c r="CS143" t="str">
        <f>HYPERLINK("https://nconnect.nicmar.ac.in/pdf/35_resume_1771477904.pdf/Y2FyZWVy","View Resume")</f>
        <v>0</v>
      </c>
    </row>
    <row r="144" spans="1:97">
      <c r="A144" t="s">
        <v>2604</v>
      </c>
      <c r="B144" t="s">
        <v>2605</v>
      </c>
      <c r="C144" t="s">
        <v>705</v>
      </c>
      <c r="D144" t="s">
        <v>2606</v>
      </c>
      <c r="E144" t="s">
        <v>2581</v>
      </c>
      <c r="F144" t="s">
        <v>2582</v>
      </c>
      <c r="G144">
        <v>9819306354</v>
      </c>
      <c r="H144" t="s">
        <v>103</v>
      </c>
      <c r="I144" t="s">
        <v>2583</v>
      </c>
      <c r="J144" t="s">
        <v>105</v>
      </c>
      <c r="K144" t="s">
        <v>1854</v>
      </c>
      <c r="L144" t="s">
        <v>2584</v>
      </c>
      <c r="M144" t="s">
        <v>2585</v>
      </c>
      <c r="N144" t="s">
        <v>109</v>
      </c>
      <c r="AI144" t="s">
        <v>2586</v>
      </c>
      <c r="AJ144" t="s">
        <v>2587</v>
      </c>
      <c r="AK144" t="s">
        <v>2588</v>
      </c>
      <c r="AL144">
        <v>73.73</v>
      </c>
      <c r="AN144">
        <v>2000</v>
      </c>
      <c r="AO144" t="s">
        <v>109</v>
      </c>
      <c r="AV144" t="s">
        <v>113</v>
      </c>
      <c r="AW144" t="s">
        <v>310</v>
      </c>
      <c r="AX144" t="s">
        <v>2589</v>
      </c>
      <c r="AY144" t="s">
        <v>310</v>
      </c>
      <c r="AZ144">
        <v>80.97</v>
      </c>
      <c r="BB144">
        <v>2004</v>
      </c>
      <c r="BC144" t="s">
        <v>113</v>
      </c>
      <c r="BD144" t="s">
        <v>2590</v>
      </c>
      <c r="BE144" t="s">
        <v>2591</v>
      </c>
      <c r="BF144" t="s">
        <v>310</v>
      </c>
      <c r="BG144">
        <v>74.25</v>
      </c>
      <c r="BI144">
        <v>2008</v>
      </c>
      <c r="BJ144">
        <v>2</v>
      </c>
      <c r="BL144">
        <v>9</v>
      </c>
      <c r="BN144" t="s">
        <v>113</v>
      </c>
      <c r="BO144" t="s">
        <v>2592</v>
      </c>
      <c r="BP144" t="s">
        <v>2593</v>
      </c>
      <c r="BQ144" t="s">
        <v>2594</v>
      </c>
      <c r="BR144">
        <v>61.96</v>
      </c>
      <c r="BT144">
        <v>2013</v>
      </c>
      <c r="BU144">
        <v>22</v>
      </c>
      <c r="BW144">
        <v>51</v>
      </c>
      <c r="BY144" t="s">
        <v>113</v>
      </c>
      <c r="BZ144" t="s">
        <v>916</v>
      </c>
      <c r="CA144" t="s">
        <v>2595</v>
      </c>
      <c r="CB144" t="s">
        <v>609</v>
      </c>
      <c r="CC144">
        <v>78.18</v>
      </c>
      <c r="CE144">
        <v>2019</v>
      </c>
      <c r="CF144" t="s">
        <v>113</v>
      </c>
      <c r="CG144" t="s">
        <v>310</v>
      </c>
      <c r="CH144" t="s">
        <v>2596</v>
      </c>
      <c r="CI144" t="s">
        <v>132</v>
      </c>
      <c r="CJ144">
        <v>2025</v>
      </c>
      <c r="CL144" t="s">
        <v>113</v>
      </c>
      <c r="CM144" t="s">
        <v>2597</v>
      </c>
      <c r="CN144" t="s">
        <v>113</v>
      </c>
      <c r="CO144" t="s">
        <v>2598</v>
      </c>
      <c r="CP144" t="s">
        <v>1416</v>
      </c>
      <c r="CQ144" t="s">
        <v>2607</v>
      </c>
      <c r="CR144" t="s">
        <v>137</v>
      </c>
      <c r="CS144" t="str">
        <f>HYPERLINK("https://nconnect.nicmar.ac.in/pdf/35_resume_1771477904.pdf/Y2FyZWVy","View Resume")</f>
        <v>0</v>
      </c>
    </row>
    <row r="145" spans="1:97">
      <c r="A145" t="s">
        <v>138</v>
      </c>
      <c r="B145" t="s">
        <v>139</v>
      </c>
      <c r="C145" t="s">
        <v>140</v>
      </c>
      <c r="D145" t="s">
        <v>141</v>
      </c>
      <c r="E145" t="s">
        <v>2608</v>
      </c>
      <c r="F145" t="s">
        <v>2609</v>
      </c>
      <c r="G145">
        <v>8099802789</v>
      </c>
      <c r="H145" t="s">
        <v>103</v>
      </c>
      <c r="I145" t="s">
        <v>2610</v>
      </c>
      <c r="J145" t="s">
        <v>145</v>
      </c>
      <c r="K145" t="s">
        <v>2611</v>
      </c>
      <c r="L145" t="s">
        <v>2612</v>
      </c>
      <c r="M145" t="s">
        <v>2613</v>
      </c>
      <c r="N145" t="s">
        <v>109</v>
      </c>
      <c r="AI145" t="s">
        <v>2614</v>
      </c>
      <c r="AJ145" t="s">
        <v>2615</v>
      </c>
      <c r="AK145" t="s">
        <v>2616</v>
      </c>
      <c r="AL145">
        <v>85</v>
      </c>
      <c r="AN145">
        <v>2007</v>
      </c>
      <c r="AO145" t="s">
        <v>109</v>
      </c>
      <c r="AV145" t="s">
        <v>113</v>
      </c>
      <c r="AW145" t="s">
        <v>1151</v>
      </c>
      <c r="AX145" t="s">
        <v>2617</v>
      </c>
      <c r="AY145" t="s">
        <v>2618</v>
      </c>
      <c r="AZ145">
        <v>86.38</v>
      </c>
      <c r="BB145">
        <v>2010</v>
      </c>
      <c r="BC145" t="s">
        <v>113</v>
      </c>
      <c r="BD145" t="s">
        <v>1153</v>
      </c>
      <c r="BE145" t="s">
        <v>2619</v>
      </c>
      <c r="BF145" t="s">
        <v>2620</v>
      </c>
      <c r="BG145">
        <v>79.85</v>
      </c>
      <c r="BI145">
        <v>2013</v>
      </c>
      <c r="BJ145">
        <v>1</v>
      </c>
      <c r="BL145">
        <v>9</v>
      </c>
      <c r="BN145" t="s">
        <v>113</v>
      </c>
      <c r="BO145" t="s">
        <v>1153</v>
      </c>
      <c r="BP145" t="s">
        <v>2619</v>
      </c>
      <c r="BQ145" t="s">
        <v>2621</v>
      </c>
      <c r="BR145">
        <v>9.61</v>
      </c>
      <c r="BS145">
        <v>9.61</v>
      </c>
      <c r="BT145">
        <v>2017</v>
      </c>
      <c r="BU145">
        <v>14</v>
      </c>
      <c r="BW145">
        <v>47</v>
      </c>
      <c r="BY145" t="s">
        <v>109</v>
      </c>
      <c r="CF145" t="s">
        <v>113</v>
      </c>
      <c r="CG145" t="s">
        <v>2622</v>
      </c>
      <c r="CH145" t="s">
        <v>2623</v>
      </c>
      <c r="CI145" t="s">
        <v>132</v>
      </c>
      <c r="CJ145">
        <v>2025</v>
      </c>
      <c r="CL145" t="s">
        <v>113</v>
      </c>
      <c r="CM145" t="s">
        <v>2624</v>
      </c>
      <c r="CN145" t="s">
        <v>113</v>
      </c>
      <c r="CO145" t="s">
        <v>2625</v>
      </c>
      <c r="CP145" t="s">
        <v>2626</v>
      </c>
      <c r="CQ145" t="s">
        <v>2627</v>
      </c>
      <c r="CR145" t="str">
        <f>HYPERLINK("https://nconnect.nicmar.ac.in/public/storage/profile/699708e7f1eb2.png","Download")</f>
        <v>0</v>
      </c>
      <c r="CS145" t="str">
        <f>HYPERLINK("https://nconnect.nicmar.ac.in/pdf/236_resume_1771508088.pdf/Y2FyZWVy","View Resume")</f>
        <v>0</v>
      </c>
    </row>
    <row r="146" spans="1:97">
      <c r="A146" t="s">
        <v>193</v>
      </c>
      <c r="B146" t="s">
        <v>139</v>
      </c>
      <c r="C146" t="s">
        <v>166</v>
      </c>
      <c r="D146" t="s">
        <v>194</v>
      </c>
      <c r="E146" t="s">
        <v>2628</v>
      </c>
      <c r="F146" t="s">
        <v>2629</v>
      </c>
      <c r="G146">
        <v>8014506139</v>
      </c>
      <c r="H146" t="s">
        <v>170</v>
      </c>
      <c r="I146" t="s">
        <v>2630</v>
      </c>
      <c r="J146" t="s">
        <v>145</v>
      </c>
      <c r="K146" t="s">
        <v>507</v>
      </c>
      <c r="L146" t="s">
        <v>2631</v>
      </c>
      <c r="M146" t="s">
        <v>2632</v>
      </c>
      <c r="N146" t="s">
        <v>109</v>
      </c>
      <c r="AI146" t="s">
        <v>2633</v>
      </c>
      <c r="AJ146" t="s">
        <v>2634</v>
      </c>
      <c r="AK146" t="s">
        <v>2635</v>
      </c>
      <c r="AL146">
        <v>64</v>
      </c>
      <c r="AN146">
        <v>2007</v>
      </c>
      <c r="AO146" t="s">
        <v>113</v>
      </c>
      <c r="AP146" t="s">
        <v>2633</v>
      </c>
      <c r="AQ146" t="s">
        <v>2636</v>
      </c>
      <c r="AR146" t="s">
        <v>2637</v>
      </c>
      <c r="AS146">
        <v>73</v>
      </c>
      <c r="AU146">
        <v>2009</v>
      </c>
      <c r="AV146" t="s">
        <v>109</v>
      </c>
      <c r="BC146" t="s">
        <v>113</v>
      </c>
      <c r="BD146" t="s">
        <v>2638</v>
      </c>
      <c r="BE146" t="s">
        <v>2639</v>
      </c>
      <c r="BF146" t="s">
        <v>748</v>
      </c>
      <c r="BG146">
        <v>63</v>
      </c>
      <c r="BI146">
        <v>2012</v>
      </c>
      <c r="BJ146">
        <v>19</v>
      </c>
      <c r="BL146">
        <v>33</v>
      </c>
      <c r="BN146" t="s">
        <v>113</v>
      </c>
      <c r="BO146" t="s">
        <v>2640</v>
      </c>
      <c r="BP146" t="s">
        <v>2641</v>
      </c>
      <c r="BQ146" t="s">
        <v>795</v>
      </c>
      <c r="BR146">
        <v>76</v>
      </c>
      <c r="BT146">
        <v>2014</v>
      </c>
      <c r="BU146">
        <v>31</v>
      </c>
      <c r="BW146">
        <v>33</v>
      </c>
      <c r="BY146" t="s">
        <v>109</v>
      </c>
      <c r="CF146" t="s">
        <v>113</v>
      </c>
      <c r="CG146" t="s">
        <v>748</v>
      </c>
      <c r="CH146" t="s">
        <v>2642</v>
      </c>
      <c r="CI146" t="s">
        <v>132</v>
      </c>
      <c r="CJ146">
        <v>2024</v>
      </c>
      <c r="CL146" t="s">
        <v>109</v>
      </c>
      <c r="CN146" t="s">
        <v>113</v>
      </c>
      <c r="CO146" t="s">
        <v>2643</v>
      </c>
      <c r="CP146" t="s">
        <v>268</v>
      </c>
      <c r="CQ146" t="s">
        <v>2644</v>
      </c>
      <c r="CR146" t="str">
        <f>HYPERLINK("https://nconnect.nicmar.ac.in/public/storage/profile/6996f20587ee3.png","Download")</f>
        <v>0</v>
      </c>
      <c r="CS146" t="str">
        <f>HYPERLINK("https://nconnect.nicmar.ac.in/pdf/237_resume_1771508634.pdf/Y2FyZWVy","View Resume")</f>
        <v>0</v>
      </c>
    </row>
    <row r="147" spans="1:97">
      <c r="A147" t="s">
        <v>372</v>
      </c>
      <c r="B147" t="s">
        <v>139</v>
      </c>
      <c r="C147" t="s">
        <v>296</v>
      </c>
      <c r="D147" t="s">
        <v>373</v>
      </c>
      <c r="E147" t="s">
        <v>2645</v>
      </c>
      <c r="F147" t="s">
        <v>2646</v>
      </c>
      <c r="G147">
        <v>9075412474</v>
      </c>
      <c r="H147" t="s">
        <v>170</v>
      </c>
      <c r="I147" t="s">
        <v>2647</v>
      </c>
      <c r="J147" t="s">
        <v>145</v>
      </c>
      <c r="K147" t="s">
        <v>2648</v>
      </c>
      <c r="L147" t="s">
        <v>2649</v>
      </c>
      <c r="M147" t="s">
        <v>2650</v>
      </c>
      <c r="N147" t="s">
        <v>109</v>
      </c>
      <c r="AI147" t="s">
        <v>2651</v>
      </c>
      <c r="AJ147" t="s">
        <v>1547</v>
      </c>
      <c r="AK147" t="s">
        <v>2652</v>
      </c>
      <c r="AL147">
        <v>93.07</v>
      </c>
      <c r="AN147">
        <v>2008</v>
      </c>
      <c r="AO147" t="s">
        <v>113</v>
      </c>
      <c r="AP147" t="s">
        <v>2653</v>
      </c>
      <c r="AQ147" t="s">
        <v>1547</v>
      </c>
      <c r="AR147" t="s">
        <v>2654</v>
      </c>
      <c r="AS147">
        <v>83.67</v>
      </c>
      <c r="AU147">
        <v>2010</v>
      </c>
      <c r="AV147" t="s">
        <v>109</v>
      </c>
      <c r="BC147" t="s">
        <v>113</v>
      </c>
      <c r="BD147" t="s">
        <v>2655</v>
      </c>
      <c r="BE147" t="s">
        <v>2656</v>
      </c>
      <c r="BF147" t="s">
        <v>310</v>
      </c>
      <c r="BG147">
        <v>76.44</v>
      </c>
      <c r="BH147">
        <v>8.69</v>
      </c>
      <c r="BI147">
        <v>2014</v>
      </c>
      <c r="BJ147">
        <v>2</v>
      </c>
      <c r="BL147">
        <v>9</v>
      </c>
      <c r="BN147" t="s">
        <v>113</v>
      </c>
      <c r="BO147" t="s">
        <v>916</v>
      </c>
      <c r="BP147" t="s">
        <v>2657</v>
      </c>
      <c r="BQ147" t="s">
        <v>2658</v>
      </c>
      <c r="BR147">
        <v>76.4</v>
      </c>
      <c r="BS147">
        <v>7.64</v>
      </c>
      <c r="BT147">
        <v>2017</v>
      </c>
      <c r="BU147">
        <v>12</v>
      </c>
      <c r="BW147">
        <v>13</v>
      </c>
      <c r="BY147" t="s">
        <v>109</v>
      </c>
      <c r="CF147" t="s">
        <v>113</v>
      </c>
      <c r="CG147" t="s">
        <v>310</v>
      </c>
      <c r="CH147" t="s">
        <v>2659</v>
      </c>
      <c r="CI147" t="s">
        <v>132</v>
      </c>
      <c r="CJ147">
        <v>2024</v>
      </c>
      <c r="CL147" t="s">
        <v>113</v>
      </c>
      <c r="CM147" t="s">
        <v>2660</v>
      </c>
      <c r="CN147" t="s">
        <v>113</v>
      </c>
      <c r="CO147" t="s">
        <v>2661</v>
      </c>
      <c r="CP147" t="s">
        <v>2662</v>
      </c>
      <c r="CQ147" t="s">
        <v>2663</v>
      </c>
      <c r="CR147" t="s">
        <v>137</v>
      </c>
      <c r="CS147" t="str">
        <f>HYPERLINK("https://nconnect.nicmar.ac.in/pdf/199_resume_1771510168.pdf/Y2FyZWVy","View Resume")</f>
        <v>0</v>
      </c>
    </row>
    <row r="148" spans="1:97">
      <c r="A148" t="s">
        <v>295</v>
      </c>
      <c r="B148" t="s">
        <v>139</v>
      </c>
      <c r="C148" t="s">
        <v>296</v>
      </c>
      <c r="D148" t="s">
        <v>297</v>
      </c>
      <c r="E148" t="s">
        <v>2645</v>
      </c>
      <c r="F148" t="s">
        <v>2646</v>
      </c>
      <c r="G148">
        <v>9075412474</v>
      </c>
      <c r="H148" t="s">
        <v>170</v>
      </c>
      <c r="I148" t="s">
        <v>2647</v>
      </c>
      <c r="J148" t="s">
        <v>145</v>
      </c>
      <c r="K148" t="s">
        <v>2648</v>
      </c>
      <c r="L148" t="s">
        <v>2649</v>
      </c>
      <c r="M148" t="s">
        <v>2650</v>
      </c>
      <c r="N148" t="s">
        <v>109</v>
      </c>
      <c r="AI148" t="s">
        <v>2651</v>
      </c>
      <c r="AJ148" t="s">
        <v>1547</v>
      </c>
      <c r="AK148" t="s">
        <v>2652</v>
      </c>
      <c r="AL148">
        <v>93.07</v>
      </c>
      <c r="AN148">
        <v>2008</v>
      </c>
      <c r="AO148" t="s">
        <v>113</v>
      </c>
      <c r="AP148" t="s">
        <v>2653</v>
      </c>
      <c r="AQ148" t="s">
        <v>1547</v>
      </c>
      <c r="AR148" t="s">
        <v>2654</v>
      </c>
      <c r="AS148">
        <v>83.67</v>
      </c>
      <c r="AU148">
        <v>2010</v>
      </c>
      <c r="AV148" t="s">
        <v>109</v>
      </c>
      <c r="BC148" t="s">
        <v>113</v>
      </c>
      <c r="BD148" t="s">
        <v>2655</v>
      </c>
      <c r="BE148" t="s">
        <v>2656</v>
      </c>
      <c r="BF148" t="s">
        <v>310</v>
      </c>
      <c r="BG148">
        <v>76.44</v>
      </c>
      <c r="BH148">
        <v>8.69</v>
      </c>
      <c r="BI148">
        <v>2014</v>
      </c>
      <c r="BJ148">
        <v>2</v>
      </c>
      <c r="BL148">
        <v>9</v>
      </c>
      <c r="BN148" t="s">
        <v>113</v>
      </c>
      <c r="BO148" t="s">
        <v>916</v>
      </c>
      <c r="BP148" t="s">
        <v>2657</v>
      </c>
      <c r="BQ148" t="s">
        <v>2658</v>
      </c>
      <c r="BR148">
        <v>76.4</v>
      </c>
      <c r="BS148">
        <v>7.64</v>
      </c>
      <c r="BT148">
        <v>2017</v>
      </c>
      <c r="BU148">
        <v>12</v>
      </c>
      <c r="BW148">
        <v>13</v>
      </c>
      <c r="BY148" t="s">
        <v>109</v>
      </c>
      <c r="CF148" t="s">
        <v>113</v>
      </c>
      <c r="CG148" t="s">
        <v>310</v>
      </c>
      <c r="CH148" t="s">
        <v>2659</v>
      </c>
      <c r="CI148" t="s">
        <v>132</v>
      </c>
      <c r="CJ148">
        <v>2024</v>
      </c>
      <c r="CL148" t="s">
        <v>113</v>
      </c>
      <c r="CM148" t="s">
        <v>2660</v>
      </c>
      <c r="CN148" t="s">
        <v>113</v>
      </c>
      <c r="CO148" t="s">
        <v>2661</v>
      </c>
      <c r="CP148" t="s">
        <v>2662</v>
      </c>
      <c r="CQ148" t="s">
        <v>2664</v>
      </c>
      <c r="CR148" t="s">
        <v>137</v>
      </c>
      <c r="CS148" t="str">
        <f>HYPERLINK("https://nconnect.nicmar.ac.in/pdf/199_resume_1771510168.pdf/Y2FyZWVy","View Resume")</f>
        <v>0</v>
      </c>
    </row>
    <row r="149" spans="1:97">
      <c r="A149" t="s">
        <v>193</v>
      </c>
      <c r="B149" t="s">
        <v>139</v>
      </c>
      <c r="C149" t="s">
        <v>166</v>
      </c>
      <c r="D149" t="s">
        <v>194</v>
      </c>
      <c r="E149" t="s">
        <v>2665</v>
      </c>
      <c r="F149" t="s">
        <v>2666</v>
      </c>
      <c r="G149">
        <v>9993678750</v>
      </c>
      <c r="H149" t="s">
        <v>103</v>
      </c>
      <c r="I149" t="s">
        <v>2667</v>
      </c>
      <c r="J149" t="s">
        <v>105</v>
      </c>
      <c r="K149" t="s">
        <v>2668</v>
      </c>
      <c r="L149" t="s">
        <v>2669</v>
      </c>
      <c r="M149" t="s">
        <v>2670</v>
      </c>
      <c r="N149" t="s">
        <v>109</v>
      </c>
      <c r="AI149" t="s">
        <v>2671</v>
      </c>
      <c r="AJ149" t="s">
        <v>1235</v>
      </c>
      <c r="AK149" t="s">
        <v>1216</v>
      </c>
      <c r="AL149">
        <v>75.4</v>
      </c>
      <c r="AN149">
        <v>2005</v>
      </c>
      <c r="AO149" t="s">
        <v>113</v>
      </c>
      <c r="AP149" t="s">
        <v>2671</v>
      </c>
      <c r="AQ149" t="s">
        <v>1235</v>
      </c>
      <c r="AR149" t="s">
        <v>670</v>
      </c>
      <c r="AS149">
        <v>57.8</v>
      </c>
      <c r="AU149">
        <v>2007</v>
      </c>
      <c r="AV149" t="s">
        <v>109</v>
      </c>
      <c r="BC149" t="s">
        <v>113</v>
      </c>
      <c r="BD149" t="s">
        <v>2672</v>
      </c>
      <c r="BE149" t="s">
        <v>2673</v>
      </c>
      <c r="BF149" t="s">
        <v>2674</v>
      </c>
      <c r="BG149">
        <v>78.29</v>
      </c>
      <c r="BI149">
        <v>2010</v>
      </c>
      <c r="BJ149">
        <v>19</v>
      </c>
      <c r="BK149" t="s">
        <v>649</v>
      </c>
      <c r="BL149">
        <v>11</v>
      </c>
      <c r="BN149" t="s">
        <v>113</v>
      </c>
      <c r="BO149" t="s">
        <v>2675</v>
      </c>
      <c r="BP149" t="s">
        <v>2676</v>
      </c>
      <c r="BQ149" t="s">
        <v>748</v>
      </c>
      <c r="BR149">
        <v>68.94</v>
      </c>
      <c r="BT149">
        <v>2013</v>
      </c>
      <c r="BU149">
        <v>31</v>
      </c>
      <c r="BV149" t="s">
        <v>216</v>
      </c>
      <c r="BW149">
        <v>33</v>
      </c>
      <c r="BY149" t="s">
        <v>109</v>
      </c>
      <c r="CF149" t="s">
        <v>113</v>
      </c>
      <c r="CG149" t="s">
        <v>843</v>
      </c>
      <c r="CH149" t="s">
        <v>2675</v>
      </c>
      <c r="CI149" t="s">
        <v>132</v>
      </c>
      <c r="CJ149">
        <v>2020</v>
      </c>
      <c r="CL149" t="s">
        <v>113</v>
      </c>
      <c r="CM149" t="s">
        <v>2677</v>
      </c>
      <c r="CN149" t="s">
        <v>113</v>
      </c>
      <c r="CO149" t="s">
        <v>2678</v>
      </c>
      <c r="CP149" t="s">
        <v>2679</v>
      </c>
      <c r="CQ149" t="s">
        <v>2680</v>
      </c>
      <c r="CR149" t="s">
        <v>137</v>
      </c>
      <c r="CS149" t="str">
        <f>HYPERLINK("https://nconnect.nicmar.ac.in/pdf/250_resume_1771513313.pdf/Y2FyZWVy","View Resume")</f>
        <v>0</v>
      </c>
    </row>
    <row r="150" spans="1:97">
      <c r="A150" t="s">
        <v>224</v>
      </c>
      <c r="B150" t="s">
        <v>139</v>
      </c>
      <c r="C150" t="s">
        <v>166</v>
      </c>
      <c r="D150" t="s">
        <v>225</v>
      </c>
      <c r="E150" t="s">
        <v>2681</v>
      </c>
      <c r="F150" t="s">
        <v>2682</v>
      </c>
      <c r="G150">
        <v>7388653529</v>
      </c>
      <c r="H150" t="s">
        <v>103</v>
      </c>
      <c r="I150" t="s">
        <v>2683</v>
      </c>
      <c r="J150" t="s">
        <v>105</v>
      </c>
      <c r="K150" t="s">
        <v>2684</v>
      </c>
      <c r="L150" t="s">
        <v>2685</v>
      </c>
      <c r="M150" t="s">
        <v>2686</v>
      </c>
      <c r="N150" t="s">
        <v>109</v>
      </c>
      <c r="AI150" t="s">
        <v>2687</v>
      </c>
      <c r="AJ150" t="s">
        <v>2688</v>
      </c>
      <c r="AK150" t="s">
        <v>2689</v>
      </c>
      <c r="AL150">
        <v>69</v>
      </c>
      <c r="AM150">
        <v>6.9</v>
      </c>
      <c r="AN150">
        <v>2004</v>
      </c>
      <c r="AO150" t="s">
        <v>113</v>
      </c>
      <c r="AP150" t="s">
        <v>2690</v>
      </c>
      <c r="AQ150" t="s">
        <v>2688</v>
      </c>
      <c r="AR150" t="s">
        <v>2691</v>
      </c>
      <c r="AS150">
        <v>61</v>
      </c>
      <c r="AT150">
        <v>6.1</v>
      </c>
      <c r="AU150">
        <v>2006</v>
      </c>
      <c r="AV150" t="s">
        <v>109</v>
      </c>
      <c r="BC150" t="s">
        <v>113</v>
      </c>
      <c r="BD150" t="s">
        <v>2692</v>
      </c>
      <c r="BE150" t="s">
        <v>2693</v>
      </c>
      <c r="BF150" t="s">
        <v>2694</v>
      </c>
      <c r="BG150">
        <v>73.33</v>
      </c>
      <c r="BH150">
        <v>7.3</v>
      </c>
      <c r="BI150">
        <v>2010</v>
      </c>
      <c r="BJ150">
        <v>19</v>
      </c>
      <c r="BL150">
        <v>24</v>
      </c>
      <c r="BN150" t="s">
        <v>113</v>
      </c>
      <c r="BO150" t="s">
        <v>2695</v>
      </c>
      <c r="BP150" t="s">
        <v>2696</v>
      </c>
      <c r="BQ150" t="s">
        <v>2697</v>
      </c>
      <c r="BR150">
        <v>8.3</v>
      </c>
      <c r="BS150">
        <v>8.38</v>
      </c>
      <c r="BT150">
        <v>2018</v>
      </c>
      <c r="BU150">
        <v>31</v>
      </c>
      <c r="BV150" t="s">
        <v>2698</v>
      </c>
      <c r="BW150">
        <v>17</v>
      </c>
      <c r="BY150" t="s">
        <v>113</v>
      </c>
      <c r="BZ150" t="s">
        <v>2699</v>
      </c>
      <c r="CA150" t="s">
        <v>2700</v>
      </c>
      <c r="CB150" t="s">
        <v>2701</v>
      </c>
      <c r="CC150">
        <v>75</v>
      </c>
      <c r="CE150">
        <v>2024</v>
      </c>
      <c r="CF150" t="s">
        <v>113</v>
      </c>
      <c r="CG150" t="s">
        <v>2702</v>
      </c>
      <c r="CH150" t="s">
        <v>2703</v>
      </c>
      <c r="CI150" t="s">
        <v>132</v>
      </c>
      <c r="CJ150">
        <v>2024</v>
      </c>
      <c r="CL150" t="s">
        <v>109</v>
      </c>
      <c r="CN150" t="s">
        <v>113</v>
      </c>
      <c r="CO150" t="s">
        <v>2704</v>
      </c>
      <c r="CP150" t="s">
        <v>2705</v>
      </c>
      <c r="CQ150" t="s">
        <v>2706</v>
      </c>
      <c r="CR150" t="s">
        <v>137</v>
      </c>
      <c r="CS150" t="str">
        <f>HYPERLINK("https://nconnect.nicmar.ac.in/pdf/249_resume_1771513325.pdf/Y2FyZWVy","View Resume")</f>
        <v>0</v>
      </c>
    </row>
    <row r="151" spans="1:97">
      <c r="A151" t="s">
        <v>318</v>
      </c>
      <c r="B151" t="s">
        <v>319</v>
      </c>
      <c r="C151" t="s">
        <v>166</v>
      </c>
      <c r="D151" t="s">
        <v>320</v>
      </c>
      <c r="E151" t="s">
        <v>2707</v>
      </c>
      <c r="F151" t="s">
        <v>2708</v>
      </c>
      <c r="G151">
        <v>8805275100</v>
      </c>
      <c r="H151" t="s">
        <v>103</v>
      </c>
      <c r="I151" t="s">
        <v>2709</v>
      </c>
      <c r="J151" t="s">
        <v>105</v>
      </c>
      <c r="K151" t="s">
        <v>2710</v>
      </c>
      <c r="L151" t="s">
        <v>2711</v>
      </c>
      <c r="M151" t="s">
        <v>2712</v>
      </c>
      <c r="N151" t="s">
        <v>109</v>
      </c>
      <c r="AI151" t="s">
        <v>2713</v>
      </c>
      <c r="AJ151" t="s">
        <v>2714</v>
      </c>
      <c r="AK151" t="s">
        <v>2715</v>
      </c>
      <c r="AL151">
        <v>55</v>
      </c>
      <c r="AN151">
        <v>2001</v>
      </c>
      <c r="AO151" t="s">
        <v>113</v>
      </c>
      <c r="AP151" t="s">
        <v>2716</v>
      </c>
      <c r="AQ151" t="s">
        <v>2717</v>
      </c>
      <c r="AR151" t="s">
        <v>787</v>
      </c>
      <c r="AS151">
        <v>47</v>
      </c>
      <c r="AU151">
        <v>2003</v>
      </c>
      <c r="AV151" t="s">
        <v>109</v>
      </c>
      <c r="BC151" t="s">
        <v>113</v>
      </c>
      <c r="BD151" t="s">
        <v>2718</v>
      </c>
      <c r="BE151" t="s">
        <v>2719</v>
      </c>
      <c r="BF151" t="s">
        <v>2720</v>
      </c>
      <c r="BG151">
        <v>65</v>
      </c>
      <c r="BI151">
        <v>2006</v>
      </c>
      <c r="BJ151">
        <v>19</v>
      </c>
      <c r="BK151" t="s">
        <v>2721</v>
      </c>
      <c r="BL151">
        <v>53</v>
      </c>
      <c r="BN151" t="s">
        <v>113</v>
      </c>
      <c r="BO151" t="s">
        <v>2718</v>
      </c>
      <c r="BP151" t="s">
        <v>2722</v>
      </c>
      <c r="BQ151" t="s">
        <v>339</v>
      </c>
      <c r="BR151">
        <v>60</v>
      </c>
      <c r="BT151">
        <v>2008</v>
      </c>
      <c r="BU151">
        <v>31</v>
      </c>
      <c r="BV151" t="s">
        <v>340</v>
      </c>
      <c r="BW151">
        <v>53</v>
      </c>
      <c r="BY151" t="s">
        <v>109</v>
      </c>
      <c r="CF151" t="s">
        <v>113</v>
      </c>
      <c r="CG151" t="s">
        <v>1531</v>
      </c>
      <c r="CH151" t="s">
        <v>2718</v>
      </c>
      <c r="CI151" t="s">
        <v>132</v>
      </c>
      <c r="CJ151">
        <v>2016</v>
      </c>
      <c r="CL151" t="s">
        <v>109</v>
      </c>
      <c r="CN151" t="s">
        <v>109</v>
      </c>
      <c r="CP151" t="s">
        <v>462</v>
      </c>
      <c r="CQ151" t="s">
        <v>2723</v>
      </c>
      <c r="CR151" t="s">
        <v>137</v>
      </c>
      <c r="CS151" t="str">
        <f>HYPERLINK("https://nconnect.nicmar.ac.in/pdf/179_resume_1771517890.pdf/Y2FyZWVy","View Resume")</f>
        <v>0</v>
      </c>
    </row>
    <row r="152" spans="1:97">
      <c r="A152" t="s">
        <v>138</v>
      </c>
      <c r="B152" t="s">
        <v>139</v>
      </c>
      <c r="C152" t="s">
        <v>140</v>
      </c>
      <c r="D152" t="s">
        <v>141</v>
      </c>
      <c r="E152" t="s">
        <v>2724</v>
      </c>
      <c r="F152" t="s">
        <v>2725</v>
      </c>
      <c r="G152">
        <v>8908202500</v>
      </c>
      <c r="H152" t="s">
        <v>103</v>
      </c>
      <c r="I152" t="s">
        <v>2726</v>
      </c>
      <c r="J152" t="s">
        <v>105</v>
      </c>
      <c r="K152" t="s">
        <v>2727</v>
      </c>
      <c r="L152" t="s">
        <v>2728</v>
      </c>
      <c r="M152" t="s">
        <v>2729</v>
      </c>
      <c r="N152" t="s">
        <v>109</v>
      </c>
      <c r="AI152" t="s">
        <v>2730</v>
      </c>
      <c r="AJ152" t="s">
        <v>2731</v>
      </c>
      <c r="AK152" t="s">
        <v>2732</v>
      </c>
      <c r="AL152">
        <v>80</v>
      </c>
      <c r="AN152">
        <v>2007</v>
      </c>
      <c r="AO152" t="s">
        <v>113</v>
      </c>
      <c r="AP152" t="s">
        <v>2733</v>
      </c>
      <c r="AQ152" t="s">
        <v>2734</v>
      </c>
      <c r="AR152" t="s">
        <v>2735</v>
      </c>
      <c r="AS152">
        <v>68</v>
      </c>
      <c r="AU152">
        <v>2009</v>
      </c>
      <c r="AV152" t="s">
        <v>109</v>
      </c>
      <c r="BC152" t="s">
        <v>113</v>
      </c>
      <c r="BD152" t="s">
        <v>2736</v>
      </c>
      <c r="BE152" t="s">
        <v>2737</v>
      </c>
      <c r="BF152" t="s">
        <v>157</v>
      </c>
      <c r="BG152">
        <v>73.4</v>
      </c>
      <c r="BH152">
        <v>7.84</v>
      </c>
      <c r="BI152">
        <v>2013</v>
      </c>
      <c r="BJ152">
        <v>1</v>
      </c>
      <c r="BL152">
        <v>9</v>
      </c>
      <c r="BN152" t="s">
        <v>113</v>
      </c>
      <c r="BO152" t="s">
        <v>2738</v>
      </c>
      <c r="BP152" t="s">
        <v>2738</v>
      </c>
      <c r="BQ152" t="s">
        <v>159</v>
      </c>
      <c r="BR152">
        <v>86.9</v>
      </c>
      <c r="BS152">
        <v>9.19</v>
      </c>
      <c r="BT152">
        <v>2016</v>
      </c>
      <c r="BU152">
        <v>14</v>
      </c>
      <c r="BW152">
        <v>47</v>
      </c>
      <c r="BY152" t="s">
        <v>109</v>
      </c>
      <c r="CF152" t="s">
        <v>113</v>
      </c>
      <c r="CG152" t="s">
        <v>159</v>
      </c>
      <c r="CH152" t="s">
        <v>2739</v>
      </c>
      <c r="CI152" t="s">
        <v>132</v>
      </c>
      <c r="CJ152">
        <v>2024</v>
      </c>
      <c r="CL152" t="s">
        <v>109</v>
      </c>
      <c r="CN152" t="s">
        <v>109</v>
      </c>
      <c r="CP152" t="s">
        <v>2740</v>
      </c>
      <c r="CQ152" t="s">
        <v>2741</v>
      </c>
      <c r="CR152" t="str">
        <f>HYPERLINK("https://nconnect.nicmar.ac.in/public/storage/profile/699727180bfeb.png","Download")</f>
        <v>0</v>
      </c>
      <c r="CS152" t="str">
        <f>HYPERLINK("https://nconnect.nicmar.ac.in/pdf/253_resume_1771517649.pdf/Y2FyZWVy","View Resume")</f>
        <v>0</v>
      </c>
    </row>
    <row r="153" spans="1:97">
      <c r="A153" t="s">
        <v>193</v>
      </c>
      <c r="B153" t="s">
        <v>139</v>
      </c>
      <c r="C153" t="s">
        <v>166</v>
      </c>
      <c r="D153" t="s">
        <v>194</v>
      </c>
      <c r="E153" t="s">
        <v>2742</v>
      </c>
      <c r="F153" t="s">
        <v>2743</v>
      </c>
      <c r="G153">
        <v>8830958548</v>
      </c>
      <c r="H153" t="s">
        <v>103</v>
      </c>
      <c r="I153" t="s">
        <v>2744</v>
      </c>
      <c r="J153" t="s">
        <v>105</v>
      </c>
      <c r="K153" t="s">
        <v>442</v>
      </c>
      <c r="L153" t="s">
        <v>2745</v>
      </c>
      <c r="M153" t="s">
        <v>2746</v>
      </c>
      <c r="N153" t="s">
        <v>109</v>
      </c>
      <c r="AI153" t="s">
        <v>2747</v>
      </c>
      <c r="AJ153" t="s">
        <v>2748</v>
      </c>
      <c r="AK153" t="s">
        <v>343</v>
      </c>
      <c r="AL153">
        <v>80.13</v>
      </c>
      <c r="AN153">
        <v>2001</v>
      </c>
      <c r="AO153" t="s">
        <v>113</v>
      </c>
      <c r="AP153" t="s">
        <v>2749</v>
      </c>
      <c r="AQ153" t="s">
        <v>2748</v>
      </c>
      <c r="AR153" t="s">
        <v>278</v>
      </c>
      <c r="AS153">
        <v>63.26</v>
      </c>
      <c r="AU153">
        <v>2003</v>
      </c>
      <c r="AV153" t="s">
        <v>109</v>
      </c>
      <c r="AW153" t="s">
        <v>343</v>
      </c>
      <c r="AX153" t="s">
        <v>343</v>
      </c>
      <c r="BC153" t="s">
        <v>113</v>
      </c>
      <c r="BD153" t="s">
        <v>2750</v>
      </c>
      <c r="BE153" t="s">
        <v>2748</v>
      </c>
      <c r="BF153" t="s">
        <v>2751</v>
      </c>
      <c r="BG153">
        <v>65</v>
      </c>
      <c r="BI153">
        <v>2007</v>
      </c>
      <c r="BJ153">
        <v>19</v>
      </c>
      <c r="BK153" t="s">
        <v>2752</v>
      </c>
      <c r="BL153">
        <v>53</v>
      </c>
      <c r="BM153" t="s">
        <v>2751</v>
      </c>
      <c r="BN153" t="s">
        <v>113</v>
      </c>
      <c r="BO153" t="s">
        <v>2753</v>
      </c>
      <c r="BP153" t="s">
        <v>621</v>
      </c>
      <c r="BQ153" t="s">
        <v>748</v>
      </c>
      <c r="BR153">
        <v>61</v>
      </c>
      <c r="BT153">
        <v>2009</v>
      </c>
      <c r="BU153">
        <v>31</v>
      </c>
      <c r="BV153" t="s">
        <v>340</v>
      </c>
      <c r="BW153">
        <v>33</v>
      </c>
      <c r="BY153" t="s">
        <v>109</v>
      </c>
      <c r="CF153" t="s">
        <v>113</v>
      </c>
      <c r="CG153" t="s">
        <v>194</v>
      </c>
      <c r="CH153" t="s">
        <v>260</v>
      </c>
      <c r="CI153" t="s">
        <v>132</v>
      </c>
      <c r="CJ153">
        <v>2025</v>
      </c>
      <c r="CL153" t="s">
        <v>113</v>
      </c>
      <c r="CM153" t="s">
        <v>2754</v>
      </c>
      <c r="CN153" t="s">
        <v>113</v>
      </c>
      <c r="CO153" t="s">
        <v>2755</v>
      </c>
      <c r="CP153" t="s">
        <v>2756</v>
      </c>
      <c r="CQ153" t="s">
        <v>2757</v>
      </c>
      <c r="CR153" t="str">
        <f>HYPERLINK("https://nconnect.nicmar.ac.in/public/storage/profile/699726db835e5.png","Download")</f>
        <v>0</v>
      </c>
      <c r="CS153" t="str">
        <f>HYPERLINK("https://nconnect.nicmar.ac.in/pdf/252_resume_1771519569.pdf/Y2FyZWVy","View Resume")</f>
        <v>0</v>
      </c>
    </row>
    <row r="154" spans="1:97">
      <c r="A154" t="s">
        <v>138</v>
      </c>
      <c r="B154" t="s">
        <v>139</v>
      </c>
      <c r="C154" t="s">
        <v>140</v>
      </c>
      <c r="D154" t="s">
        <v>141</v>
      </c>
      <c r="E154" t="s">
        <v>2758</v>
      </c>
      <c r="F154" t="s">
        <v>2759</v>
      </c>
      <c r="G154">
        <v>9346120213</v>
      </c>
      <c r="H154" t="s">
        <v>170</v>
      </c>
      <c r="I154" t="s">
        <v>2760</v>
      </c>
      <c r="J154" t="s">
        <v>105</v>
      </c>
      <c r="K154" t="s">
        <v>2761</v>
      </c>
      <c r="L154" t="s">
        <v>2762</v>
      </c>
      <c r="M154" t="s">
        <v>2763</v>
      </c>
      <c r="N154" t="s">
        <v>109</v>
      </c>
      <c r="AI154" t="s">
        <v>2764</v>
      </c>
      <c r="AJ154" t="s">
        <v>2765</v>
      </c>
      <c r="AK154" t="s">
        <v>278</v>
      </c>
      <c r="AL154">
        <v>84</v>
      </c>
      <c r="AN154">
        <v>2009</v>
      </c>
      <c r="AO154" t="s">
        <v>113</v>
      </c>
      <c r="AP154" t="s">
        <v>2766</v>
      </c>
      <c r="AQ154" t="s">
        <v>2765</v>
      </c>
      <c r="AR154" t="s">
        <v>2767</v>
      </c>
      <c r="AS154">
        <v>70</v>
      </c>
      <c r="AU154">
        <v>2011</v>
      </c>
      <c r="AV154" t="s">
        <v>109</v>
      </c>
      <c r="BC154" t="s">
        <v>113</v>
      </c>
      <c r="BD154" t="s">
        <v>2768</v>
      </c>
      <c r="BE154" t="s">
        <v>2769</v>
      </c>
      <c r="BF154" t="s">
        <v>310</v>
      </c>
      <c r="BG154">
        <v>79.6</v>
      </c>
      <c r="BH154">
        <v>7.96</v>
      </c>
      <c r="BI154">
        <v>2015</v>
      </c>
      <c r="BJ154">
        <v>1</v>
      </c>
      <c r="BL154">
        <v>9</v>
      </c>
      <c r="BN154" t="s">
        <v>113</v>
      </c>
      <c r="BO154" t="s">
        <v>2770</v>
      </c>
      <c r="BP154" t="s">
        <v>2771</v>
      </c>
      <c r="BQ154" t="s">
        <v>141</v>
      </c>
      <c r="BR154">
        <v>93.1</v>
      </c>
      <c r="BS154">
        <v>9.31</v>
      </c>
      <c r="BT154">
        <v>2017</v>
      </c>
      <c r="BU154">
        <v>14</v>
      </c>
      <c r="BW154">
        <v>7</v>
      </c>
      <c r="BY154" t="s">
        <v>113</v>
      </c>
      <c r="BZ154" t="s">
        <v>2772</v>
      </c>
      <c r="CA154" t="s">
        <v>2773</v>
      </c>
      <c r="CB154" t="s">
        <v>2774</v>
      </c>
      <c r="CC154">
        <v>0</v>
      </c>
      <c r="CE154">
        <v>2026</v>
      </c>
      <c r="CF154" t="s">
        <v>113</v>
      </c>
      <c r="CG154" t="s">
        <v>2775</v>
      </c>
      <c r="CH154" t="s">
        <v>2776</v>
      </c>
      <c r="CI154" t="s">
        <v>132</v>
      </c>
      <c r="CJ154">
        <v>2025</v>
      </c>
      <c r="CL154" t="s">
        <v>113</v>
      </c>
      <c r="CM154" t="s">
        <v>2777</v>
      </c>
      <c r="CN154" t="s">
        <v>113</v>
      </c>
      <c r="CO154" t="s">
        <v>2778</v>
      </c>
      <c r="CP154" t="s">
        <v>2779</v>
      </c>
      <c r="CQ154" t="s">
        <v>2780</v>
      </c>
      <c r="CR154" t="s">
        <v>137</v>
      </c>
      <c r="CS154" t="str">
        <f>HYPERLINK("https://nconnect.nicmar.ac.in/pdf/258_resume_1771519534.pdf/Y2FyZWVy","View Resume")</f>
        <v>0</v>
      </c>
    </row>
    <row r="155" spans="1:97">
      <c r="A155" t="s">
        <v>165</v>
      </c>
      <c r="B155" t="s">
        <v>139</v>
      </c>
      <c r="C155" t="s">
        <v>166</v>
      </c>
      <c r="D155" t="s">
        <v>167</v>
      </c>
      <c r="E155" t="s">
        <v>2781</v>
      </c>
      <c r="F155" t="s">
        <v>2782</v>
      </c>
      <c r="G155">
        <v>9332444414</v>
      </c>
      <c r="H155" t="s">
        <v>103</v>
      </c>
      <c r="I155" t="s">
        <v>2783</v>
      </c>
      <c r="J155" t="s">
        <v>105</v>
      </c>
      <c r="K155" t="s">
        <v>507</v>
      </c>
      <c r="L155" t="s">
        <v>2784</v>
      </c>
      <c r="M155" t="s">
        <v>2785</v>
      </c>
      <c r="N155" t="s">
        <v>109</v>
      </c>
      <c r="AI155" t="s">
        <v>2786</v>
      </c>
      <c r="AJ155" t="s">
        <v>2787</v>
      </c>
      <c r="AK155" t="s">
        <v>1216</v>
      </c>
      <c r="AL155">
        <v>83.4</v>
      </c>
      <c r="AN155">
        <v>2002</v>
      </c>
      <c r="AO155" t="s">
        <v>113</v>
      </c>
      <c r="AP155" t="s">
        <v>2786</v>
      </c>
      <c r="AQ155" t="s">
        <v>2788</v>
      </c>
      <c r="AR155" t="s">
        <v>278</v>
      </c>
      <c r="AS155">
        <v>63.4</v>
      </c>
      <c r="AU155">
        <v>2004</v>
      </c>
      <c r="AV155" t="s">
        <v>109</v>
      </c>
      <c r="BC155" t="s">
        <v>113</v>
      </c>
      <c r="BD155" t="s">
        <v>2789</v>
      </c>
      <c r="BE155" t="s">
        <v>2790</v>
      </c>
      <c r="BF155" t="s">
        <v>2791</v>
      </c>
      <c r="BG155">
        <v>81.3</v>
      </c>
      <c r="BI155">
        <v>2009</v>
      </c>
      <c r="BJ155">
        <v>19</v>
      </c>
      <c r="BK155" t="s">
        <v>2792</v>
      </c>
      <c r="BL155">
        <v>53</v>
      </c>
      <c r="BM155" t="s">
        <v>2793</v>
      </c>
      <c r="BN155" t="s">
        <v>113</v>
      </c>
      <c r="BO155" t="s">
        <v>2794</v>
      </c>
      <c r="BP155" t="s">
        <v>2795</v>
      </c>
      <c r="BQ155" t="s">
        <v>2796</v>
      </c>
      <c r="BR155">
        <v>76.8</v>
      </c>
      <c r="BT155">
        <v>2014</v>
      </c>
      <c r="BU155">
        <v>31</v>
      </c>
      <c r="BV155" t="s">
        <v>340</v>
      </c>
      <c r="BW155">
        <v>53</v>
      </c>
      <c r="BX155" t="s">
        <v>2796</v>
      </c>
      <c r="BY155" t="s">
        <v>113</v>
      </c>
      <c r="BZ155" t="s">
        <v>2797</v>
      </c>
      <c r="CA155" t="s">
        <v>2798</v>
      </c>
      <c r="CB155" t="s">
        <v>843</v>
      </c>
      <c r="CC155">
        <v>97.2</v>
      </c>
      <c r="CE155">
        <v>2018</v>
      </c>
      <c r="CF155" t="s">
        <v>113</v>
      </c>
      <c r="CG155" t="s">
        <v>2799</v>
      </c>
      <c r="CH155" t="s">
        <v>2800</v>
      </c>
      <c r="CI155" t="s">
        <v>241</v>
      </c>
      <c r="CK155" t="s">
        <v>113</v>
      </c>
      <c r="CL155" t="s">
        <v>109</v>
      </c>
      <c r="CN155" t="s">
        <v>113</v>
      </c>
      <c r="CO155" t="s">
        <v>2801</v>
      </c>
      <c r="CP155" t="s">
        <v>462</v>
      </c>
      <c r="CQ155" t="s">
        <v>2802</v>
      </c>
      <c r="CR155" t="str">
        <f>HYPERLINK("https://nconnect.nicmar.ac.in/public/storage/profile/6996cc252a4f1.png","Download")</f>
        <v>0</v>
      </c>
      <c r="CS155" t="str">
        <f>HYPERLINK("https://nconnect.nicmar.ac.in/pdf/242_resume_1771520416.pdf/Y2FyZWVy","View Resume")</f>
        <v>0</v>
      </c>
    </row>
    <row r="156" spans="1:97">
      <c r="A156" t="s">
        <v>2600</v>
      </c>
      <c r="B156" t="s">
        <v>139</v>
      </c>
      <c r="C156" t="s">
        <v>296</v>
      </c>
      <c r="D156" t="s">
        <v>2601</v>
      </c>
      <c r="E156" t="s">
        <v>2803</v>
      </c>
      <c r="F156" t="s">
        <v>2804</v>
      </c>
      <c r="G156">
        <v>8007458384</v>
      </c>
      <c r="H156" t="s">
        <v>103</v>
      </c>
      <c r="I156" t="s">
        <v>2805</v>
      </c>
      <c r="J156" t="s">
        <v>145</v>
      </c>
      <c r="K156" t="s">
        <v>2806</v>
      </c>
      <c r="L156" t="s">
        <v>2807</v>
      </c>
      <c r="M156" t="s">
        <v>2808</v>
      </c>
      <c r="N156" t="s">
        <v>109</v>
      </c>
      <c r="AI156" t="s">
        <v>2809</v>
      </c>
      <c r="AJ156" t="s">
        <v>2810</v>
      </c>
      <c r="AK156" t="s">
        <v>2811</v>
      </c>
      <c r="AL156">
        <v>86</v>
      </c>
      <c r="AN156">
        <v>2015</v>
      </c>
      <c r="AO156" t="s">
        <v>109</v>
      </c>
      <c r="AV156" t="s">
        <v>113</v>
      </c>
      <c r="AW156" t="s">
        <v>2812</v>
      </c>
      <c r="AX156" t="s">
        <v>2813</v>
      </c>
      <c r="AY156" t="s">
        <v>310</v>
      </c>
      <c r="AZ156">
        <v>73.15</v>
      </c>
      <c r="BB156">
        <v>2018</v>
      </c>
      <c r="BC156" t="s">
        <v>113</v>
      </c>
      <c r="BD156" t="s">
        <v>2814</v>
      </c>
      <c r="BE156" t="s">
        <v>2815</v>
      </c>
      <c r="BF156" t="s">
        <v>310</v>
      </c>
      <c r="BG156">
        <v>76.9</v>
      </c>
      <c r="BI156">
        <v>2023</v>
      </c>
      <c r="BJ156">
        <v>2</v>
      </c>
      <c r="BL156">
        <v>9</v>
      </c>
      <c r="BN156" t="s">
        <v>113</v>
      </c>
      <c r="BO156" t="s">
        <v>2816</v>
      </c>
      <c r="BP156" t="s">
        <v>2816</v>
      </c>
      <c r="BQ156" t="s">
        <v>2658</v>
      </c>
      <c r="BR156">
        <v>73.2</v>
      </c>
      <c r="BS156">
        <v>7.82</v>
      </c>
      <c r="BT156">
        <v>2025</v>
      </c>
      <c r="BU156">
        <v>12</v>
      </c>
      <c r="BW156">
        <v>13</v>
      </c>
      <c r="BY156" t="s">
        <v>109</v>
      </c>
      <c r="CF156" t="s">
        <v>109</v>
      </c>
      <c r="CL156" t="s">
        <v>113</v>
      </c>
      <c r="CM156" t="s">
        <v>2817</v>
      </c>
      <c r="CN156" t="s">
        <v>113</v>
      </c>
      <c r="CO156" t="s">
        <v>2818</v>
      </c>
      <c r="CP156" t="s">
        <v>2819</v>
      </c>
      <c r="CQ156" t="s">
        <v>2820</v>
      </c>
      <c r="CR156" t="str">
        <f>HYPERLINK("https://nconnect.nicmar.ac.in/public/storage/profile/69972f20ced20.png","Download")</f>
        <v>0</v>
      </c>
      <c r="CS156" t="str">
        <f>HYPERLINK("https://nconnect.nicmar.ac.in/pdf/259_resume_1771521339.pdf/Y2FyZWVy","View Resume")</f>
        <v>0</v>
      </c>
    </row>
    <row r="157" spans="1:97">
      <c r="A157" t="s">
        <v>372</v>
      </c>
      <c r="B157" t="s">
        <v>139</v>
      </c>
      <c r="C157" t="s">
        <v>296</v>
      </c>
      <c r="D157" t="s">
        <v>373</v>
      </c>
      <c r="E157" t="s">
        <v>2803</v>
      </c>
      <c r="F157" t="s">
        <v>2804</v>
      </c>
      <c r="G157">
        <v>8007458384</v>
      </c>
      <c r="H157" t="s">
        <v>103</v>
      </c>
      <c r="I157" t="s">
        <v>2805</v>
      </c>
      <c r="J157" t="s">
        <v>145</v>
      </c>
      <c r="K157" t="s">
        <v>2806</v>
      </c>
      <c r="L157" t="s">
        <v>2807</v>
      </c>
      <c r="M157" t="s">
        <v>2808</v>
      </c>
      <c r="N157" t="s">
        <v>109</v>
      </c>
      <c r="AI157" t="s">
        <v>2809</v>
      </c>
      <c r="AJ157" t="s">
        <v>2810</v>
      </c>
      <c r="AK157" t="s">
        <v>2811</v>
      </c>
      <c r="AL157">
        <v>86</v>
      </c>
      <c r="AN157">
        <v>2015</v>
      </c>
      <c r="AO157" t="s">
        <v>109</v>
      </c>
      <c r="AV157" t="s">
        <v>113</v>
      </c>
      <c r="AW157" t="s">
        <v>2812</v>
      </c>
      <c r="AX157" t="s">
        <v>2813</v>
      </c>
      <c r="AY157" t="s">
        <v>310</v>
      </c>
      <c r="AZ157">
        <v>73.15</v>
      </c>
      <c r="BB157">
        <v>2018</v>
      </c>
      <c r="BC157" t="s">
        <v>113</v>
      </c>
      <c r="BD157" t="s">
        <v>2814</v>
      </c>
      <c r="BE157" t="s">
        <v>2815</v>
      </c>
      <c r="BF157" t="s">
        <v>310</v>
      </c>
      <c r="BG157">
        <v>76.9</v>
      </c>
      <c r="BI157">
        <v>2023</v>
      </c>
      <c r="BJ157">
        <v>2</v>
      </c>
      <c r="BL157">
        <v>9</v>
      </c>
      <c r="BN157" t="s">
        <v>113</v>
      </c>
      <c r="BO157" t="s">
        <v>2816</v>
      </c>
      <c r="BP157" t="s">
        <v>2816</v>
      </c>
      <c r="BQ157" t="s">
        <v>2658</v>
      </c>
      <c r="BR157">
        <v>73.2</v>
      </c>
      <c r="BS157">
        <v>7.82</v>
      </c>
      <c r="BT157">
        <v>2025</v>
      </c>
      <c r="BU157">
        <v>12</v>
      </c>
      <c r="BW157">
        <v>13</v>
      </c>
      <c r="BY157" t="s">
        <v>109</v>
      </c>
      <c r="CF157" t="s">
        <v>109</v>
      </c>
      <c r="CL157" t="s">
        <v>113</v>
      </c>
      <c r="CM157" t="s">
        <v>2817</v>
      </c>
      <c r="CN157" t="s">
        <v>113</v>
      </c>
      <c r="CO157" t="s">
        <v>2818</v>
      </c>
      <c r="CP157" t="s">
        <v>2819</v>
      </c>
      <c r="CQ157" t="s">
        <v>2820</v>
      </c>
      <c r="CR157" t="str">
        <f>HYPERLINK("https://nconnect.nicmar.ac.in/public/storage/profile/69972f20ced20.png","Download")</f>
        <v>0</v>
      </c>
      <c r="CS157" t="str">
        <f>HYPERLINK("https://nconnect.nicmar.ac.in/pdf/259_resume_1771521339.pdf/Y2FyZWVy","View Resume")</f>
        <v>0</v>
      </c>
    </row>
    <row r="158" spans="1:97">
      <c r="A158" t="s">
        <v>1207</v>
      </c>
      <c r="B158" t="s">
        <v>139</v>
      </c>
      <c r="C158" t="s">
        <v>166</v>
      </c>
      <c r="D158" t="s">
        <v>1208</v>
      </c>
      <c r="E158" t="s">
        <v>2821</v>
      </c>
      <c r="F158" t="s">
        <v>2822</v>
      </c>
      <c r="G158">
        <v>9527368556</v>
      </c>
      <c r="H158" t="s">
        <v>170</v>
      </c>
      <c r="I158" t="s">
        <v>2823</v>
      </c>
      <c r="J158" t="s">
        <v>105</v>
      </c>
      <c r="K158" t="s">
        <v>507</v>
      </c>
      <c r="L158" t="s">
        <v>2824</v>
      </c>
      <c r="M158" t="s">
        <v>2825</v>
      </c>
      <c r="N158" t="s">
        <v>109</v>
      </c>
      <c r="AI158" t="s">
        <v>2826</v>
      </c>
      <c r="AJ158" t="s">
        <v>2827</v>
      </c>
      <c r="AK158" t="s">
        <v>2828</v>
      </c>
      <c r="AL158">
        <v>81.2</v>
      </c>
      <c r="AN158">
        <v>1998</v>
      </c>
      <c r="AO158" t="s">
        <v>113</v>
      </c>
      <c r="AP158" t="s">
        <v>2829</v>
      </c>
      <c r="AQ158" t="s">
        <v>2827</v>
      </c>
      <c r="AR158" t="s">
        <v>2830</v>
      </c>
      <c r="AS158">
        <v>75</v>
      </c>
      <c r="AU158">
        <v>2000</v>
      </c>
      <c r="AV158" t="s">
        <v>109</v>
      </c>
      <c r="BC158" t="s">
        <v>113</v>
      </c>
      <c r="BD158" t="s">
        <v>2831</v>
      </c>
      <c r="BE158" t="s">
        <v>2832</v>
      </c>
      <c r="BF158" t="s">
        <v>648</v>
      </c>
      <c r="BG158">
        <v>72.3</v>
      </c>
      <c r="BI158">
        <v>2003</v>
      </c>
      <c r="BJ158">
        <v>19</v>
      </c>
      <c r="BK158" t="s">
        <v>649</v>
      </c>
      <c r="BL158">
        <v>53</v>
      </c>
      <c r="BM158" t="s">
        <v>1872</v>
      </c>
      <c r="BN158" t="s">
        <v>113</v>
      </c>
      <c r="BO158" t="s">
        <v>2833</v>
      </c>
      <c r="BP158" t="s">
        <v>2834</v>
      </c>
      <c r="BQ158" t="s">
        <v>2835</v>
      </c>
      <c r="BR158">
        <v>88</v>
      </c>
      <c r="BS158">
        <v>9.55</v>
      </c>
      <c r="BT158">
        <v>2005</v>
      </c>
      <c r="BU158">
        <v>31</v>
      </c>
      <c r="BV158" t="s">
        <v>2836</v>
      </c>
      <c r="BW158">
        <v>53</v>
      </c>
      <c r="BX158" t="s">
        <v>2837</v>
      </c>
      <c r="BY158" t="s">
        <v>109</v>
      </c>
      <c r="CF158" t="s">
        <v>113</v>
      </c>
      <c r="CG158" t="s">
        <v>194</v>
      </c>
      <c r="CH158" t="s">
        <v>2838</v>
      </c>
      <c r="CI158" t="s">
        <v>132</v>
      </c>
      <c r="CJ158">
        <v>2026</v>
      </c>
      <c r="CL158" t="s">
        <v>113</v>
      </c>
      <c r="CM158" t="s">
        <v>2839</v>
      </c>
      <c r="CN158" t="s">
        <v>109</v>
      </c>
      <c r="CP158" t="s">
        <v>462</v>
      </c>
      <c r="CQ158" t="s">
        <v>2840</v>
      </c>
      <c r="CR158" t="str">
        <f>HYPERLINK("https://nconnect.nicmar.ac.in/public/storage/profile/699746a3aca71.png","Download")</f>
        <v>0</v>
      </c>
      <c r="CS158" t="str">
        <f>HYPERLINK("https://nconnect.nicmar.ac.in/pdf/268_resume_1771522888.pdf/Y2FyZWVy","View Resume")</f>
        <v>0</v>
      </c>
    </row>
    <row r="159" spans="1:97">
      <c r="A159" t="s">
        <v>295</v>
      </c>
      <c r="B159" t="s">
        <v>139</v>
      </c>
      <c r="C159" t="s">
        <v>296</v>
      </c>
      <c r="D159" t="s">
        <v>297</v>
      </c>
      <c r="E159" t="s">
        <v>2803</v>
      </c>
      <c r="F159" t="s">
        <v>2804</v>
      </c>
      <c r="G159">
        <v>8007458384</v>
      </c>
      <c r="H159" t="s">
        <v>103</v>
      </c>
      <c r="I159" t="s">
        <v>2805</v>
      </c>
      <c r="J159" t="s">
        <v>145</v>
      </c>
      <c r="K159" t="s">
        <v>2806</v>
      </c>
      <c r="L159" t="s">
        <v>2807</v>
      </c>
      <c r="M159" t="s">
        <v>2808</v>
      </c>
      <c r="N159" t="s">
        <v>109</v>
      </c>
      <c r="AI159" t="s">
        <v>2809</v>
      </c>
      <c r="AJ159" t="s">
        <v>2810</v>
      </c>
      <c r="AK159" t="s">
        <v>2811</v>
      </c>
      <c r="AL159">
        <v>86</v>
      </c>
      <c r="AN159">
        <v>2015</v>
      </c>
      <c r="AO159" t="s">
        <v>109</v>
      </c>
      <c r="AV159" t="s">
        <v>113</v>
      </c>
      <c r="AW159" t="s">
        <v>2812</v>
      </c>
      <c r="AX159" t="s">
        <v>2813</v>
      </c>
      <c r="AY159" t="s">
        <v>310</v>
      </c>
      <c r="AZ159">
        <v>73.15</v>
      </c>
      <c r="BB159">
        <v>2018</v>
      </c>
      <c r="BC159" t="s">
        <v>113</v>
      </c>
      <c r="BD159" t="s">
        <v>2814</v>
      </c>
      <c r="BE159" t="s">
        <v>2815</v>
      </c>
      <c r="BF159" t="s">
        <v>310</v>
      </c>
      <c r="BG159">
        <v>76.9</v>
      </c>
      <c r="BI159">
        <v>2023</v>
      </c>
      <c r="BJ159">
        <v>2</v>
      </c>
      <c r="BL159">
        <v>9</v>
      </c>
      <c r="BN159" t="s">
        <v>113</v>
      </c>
      <c r="BO159" t="s">
        <v>2816</v>
      </c>
      <c r="BP159" t="s">
        <v>2816</v>
      </c>
      <c r="BQ159" t="s">
        <v>2658</v>
      </c>
      <c r="BR159">
        <v>73.2</v>
      </c>
      <c r="BS159">
        <v>7.82</v>
      </c>
      <c r="BT159">
        <v>2025</v>
      </c>
      <c r="BU159">
        <v>12</v>
      </c>
      <c r="BW159">
        <v>13</v>
      </c>
      <c r="BY159" t="s">
        <v>109</v>
      </c>
      <c r="CF159" t="s">
        <v>109</v>
      </c>
      <c r="CL159" t="s">
        <v>113</v>
      </c>
      <c r="CM159" t="s">
        <v>2817</v>
      </c>
      <c r="CN159" t="s">
        <v>113</v>
      </c>
      <c r="CO159" t="s">
        <v>2818</v>
      </c>
      <c r="CP159" t="s">
        <v>2819</v>
      </c>
      <c r="CQ159" t="s">
        <v>2841</v>
      </c>
      <c r="CR159" t="str">
        <f>HYPERLINK("https://nconnect.nicmar.ac.in/public/storage/profile/69972f20ced20.png","Download")</f>
        <v>0</v>
      </c>
      <c r="CS159" t="str">
        <f>HYPERLINK("https://nconnect.nicmar.ac.in/pdf/259_resume_1771521339.pdf/Y2FyZWVy","View Resume")</f>
        <v>0</v>
      </c>
    </row>
    <row r="160" spans="1:97">
      <c r="A160" t="s">
        <v>193</v>
      </c>
      <c r="B160" t="s">
        <v>139</v>
      </c>
      <c r="C160" t="s">
        <v>166</v>
      </c>
      <c r="D160" t="s">
        <v>194</v>
      </c>
      <c r="E160" t="s">
        <v>2821</v>
      </c>
      <c r="F160" t="s">
        <v>2822</v>
      </c>
      <c r="G160">
        <v>9527368556</v>
      </c>
      <c r="H160" t="s">
        <v>170</v>
      </c>
      <c r="I160" t="s">
        <v>2823</v>
      </c>
      <c r="J160" t="s">
        <v>105</v>
      </c>
      <c r="K160" t="s">
        <v>507</v>
      </c>
      <c r="L160" t="s">
        <v>2824</v>
      </c>
      <c r="M160" t="s">
        <v>2825</v>
      </c>
      <c r="N160" t="s">
        <v>109</v>
      </c>
      <c r="AI160" t="s">
        <v>2826</v>
      </c>
      <c r="AJ160" t="s">
        <v>2827</v>
      </c>
      <c r="AK160" t="s">
        <v>2828</v>
      </c>
      <c r="AL160">
        <v>81.2</v>
      </c>
      <c r="AN160">
        <v>1998</v>
      </c>
      <c r="AO160" t="s">
        <v>113</v>
      </c>
      <c r="AP160" t="s">
        <v>2829</v>
      </c>
      <c r="AQ160" t="s">
        <v>2827</v>
      </c>
      <c r="AR160" t="s">
        <v>2830</v>
      </c>
      <c r="AS160">
        <v>75</v>
      </c>
      <c r="AU160">
        <v>2000</v>
      </c>
      <c r="AV160" t="s">
        <v>109</v>
      </c>
      <c r="BC160" t="s">
        <v>113</v>
      </c>
      <c r="BD160" t="s">
        <v>2831</v>
      </c>
      <c r="BE160" t="s">
        <v>2832</v>
      </c>
      <c r="BF160" t="s">
        <v>648</v>
      </c>
      <c r="BG160">
        <v>72.3</v>
      </c>
      <c r="BI160">
        <v>2003</v>
      </c>
      <c r="BJ160">
        <v>19</v>
      </c>
      <c r="BK160" t="s">
        <v>649</v>
      </c>
      <c r="BL160">
        <v>53</v>
      </c>
      <c r="BM160" t="s">
        <v>1872</v>
      </c>
      <c r="BN160" t="s">
        <v>113</v>
      </c>
      <c r="BO160" t="s">
        <v>2833</v>
      </c>
      <c r="BP160" t="s">
        <v>2834</v>
      </c>
      <c r="BQ160" t="s">
        <v>2835</v>
      </c>
      <c r="BR160">
        <v>88</v>
      </c>
      <c r="BS160">
        <v>9.55</v>
      </c>
      <c r="BT160">
        <v>2005</v>
      </c>
      <c r="BU160">
        <v>31</v>
      </c>
      <c r="BV160" t="s">
        <v>2836</v>
      </c>
      <c r="BW160">
        <v>53</v>
      </c>
      <c r="BX160" t="s">
        <v>2837</v>
      </c>
      <c r="BY160" t="s">
        <v>109</v>
      </c>
      <c r="CF160" t="s">
        <v>113</v>
      </c>
      <c r="CG160" t="s">
        <v>194</v>
      </c>
      <c r="CH160" t="s">
        <v>2838</v>
      </c>
      <c r="CI160" t="s">
        <v>132</v>
      </c>
      <c r="CJ160">
        <v>2026</v>
      </c>
      <c r="CL160" t="s">
        <v>113</v>
      </c>
      <c r="CM160" t="s">
        <v>2839</v>
      </c>
      <c r="CN160" t="s">
        <v>109</v>
      </c>
      <c r="CP160" t="s">
        <v>462</v>
      </c>
      <c r="CQ160" t="s">
        <v>2841</v>
      </c>
      <c r="CR160" t="str">
        <f>HYPERLINK("https://nconnect.nicmar.ac.in/public/storage/profile/699746a3aca71.png","Download")</f>
        <v>0</v>
      </c>
      <c r="CS160" t="str">
        <f>HYPERLINK("https://nconnect.nicmar.ac.in/pdf/268_resume_1771522888.pdf/Y2FyZWVy","View Resume")</f>
        <v>0</v>
      </c>
    </row>
    <row r="161" spans="1:97">
      <c r="A161" t="s">
        <v>369</v>
      </c>
      <c r="B161" t="s">
        <v>139</v>
      </c>
      <c r="C161" t="s">
        <v>296</v>
      </c>
      <c r="D161" t="s">
        <v>370</v>
      </c>
      <c r="E161" t="s">
        <v>2803</v>
      </c>
      <c r="F161" t="s">
        <v>2804</v>
      </c>
      <c r="G161">
        <v>8007458384</v>
      </c>
      <c r="H161" t="s">
        <v>103</v>
      </c>
      <c r="I161" t="s">
        <v>2805</v>
      </c>
      <c r="J161" t="s">
        <v>145</v>
      </c>
      <c r="K161" t="s">
        <v>2806</v>
      </c>
      <c r="L161" t="s">
        <v>2807</v>
      </c>
      <c r="M161" t="s">
        <v>2808</v>
      </c>
      <c r="N161" t="s">
        <v>109</v>
      </c>
      <c r="AI161" t="s">
        <v>2809</v>
      </c>
      <c r="AJ161" t="s">
        <v>2810</v>
      </c>
      <c r="AK161" t="s">
        <v>2811</v>
      </c>
      <c r="AL161">
        <v>86</v>
      </c>
      <c r="AN161">
        <v>2015</v>
      </c>
      <c r="AO161" t="s">
        <v>109</v>
      </c>
      <c r="AV161" t="s">
        <v>113</v>
      </c>
      <c r="AW161" t="s">
        <v>2812</v>
      </c>
      <c r="AX161" t="s">
        <v>2813</v>
      </c>
      <c r="AY161" t="s">
        <v>310</v>
      </c>
      <c r="AZ161">
        <v>73.15</v>
      </c>
      <c r="BB161">
        <v>2018</v>
      </c>
      <c r="BC161" t="s">
        <v>113</v>
      </c>
      <c r="BD161" t="s">
        <v>2814</v>
      </c>
      <c r="BE161" t="s">
        <v>2815</v>
      </c>
      <c r="BF161" t="s">
        <v>310</v>
      </c>
      <c r="BG161">
        <v>76.9</v>
      </c>
      <c r="BI161">
        <v>2023</v>
      </c>
      <c r="BJ161">
        <v>2</v>
      </c>
      <c r="BL161">
        <v>9</v>
      </c>
      <c r="BN161" t="s">
        <v>113</v>
      </c>
      <c r="BO161" t="s">
        <v>2816</v>
      </c>
      <c r="BP161" t="s">
        <v>2816</v>
      </c>
      <c r="BQ161" t="s">
        <v>2658</v>
      </c>
      <c r="BR161">
        <v>73.2</v>
      </c>
      <c r="BS161">
        <v>7.82</v>
      </c>
      <c r="BT161">
        <v>2025</v>
      </c>
      <c r="BU161">
        <v>12</v>
      </c>
      <c r="BW161">
        <v>13</v>
      </c>
      <c r="BY161" t="s">
        <v>109</v>
      </c>
      <c r="CF161" t="s">
        <v>109</v>
      </c>
      <c r="CL161" t="s">
        <v>113</v>
      </c>
      <c r="CM161" t="s">
        <v>2817</v>
      </c>
      <c r="CN161" t="s">
        <v>113</v>
      </c>
      <c r="CO161" t="s">
        <v>2818</v>
      </c>
      <c r="CP161" t="s">
        <v>2819</v>
      </c>
      <c r="CQ161" t="s">
        <v>2841</v>
      </c>
      <c r="CR161" t="str">
        <f>HYPERLINK("https://nconnect.nicmar.ac.in/public/storage/profile/69972f20ced20.png","Download")</f>
        <v>0</v>
      </c>
      <c r="CS161" t="str">
        <f>HYPERLINK("https://nconnect.nicmar.ac.in/pdf/259_resume_1771521339.pdf/Y2FyZWVy","View Resume")</f>
        <v>0</v>
      </c>
    </row>
    <row r="162" spans="1:97">
      <c r="A162" t="s">
        <v>2842</v>
      </c>
      <c r="B162" t="s">
        <v>98</v>
      </c>
      <c r="C162" t="s">
        <v>140</v>
      </c>
      <c r="D162" t="s">
        <v>929</v>
      </c>
      <c r="E162" t="s">
        <v>2843</v>
      </c>
      <c r="F162" t="s">
        <v>2844</v>
      </c>
      <c r="G162">
        <v>9762883306</v>
      </c>
      <c r="H162" t="s">
        <v>103</v>
      </c>
      <c r="I162" t="s">
        <v>2845</v>
      </c>
      <c r="J162" t="s">
        <v>105</v>
      </c>
      <c r="K162" t="s">
        <v>1854</v>
      </c>
      <c r="L162" t="s">
        <v>2846</v>
      </c>
      <c r="M162" t="s">
        <v>2847</v>
      </c>
      <c r="N162" t="s">
        <v>109</v>
      </c>
      <c r="AI162" t="s">
        <v>2848</v>
      </c>
      <c r="AJ162" t="s">
        <v>353</v>
      </c>
      <c r="AK162" t="s">
        <v>2849</v>
      </c>
      <c r="AL162">
        <v>61.09</v>
      </c>
      <c r="AN162">
        <v>2012</v>
      </c>
      <c r="AO162" t="s">
        <v>113</v>
      </c>
      <c r="AP162" t="s">
        <v>2850</v>
      </c>
      <c r="AQ162" t="s">
        <v>2851</v>
      </c>
      <c r="AR162" t="s">
        <v>2852</v>
      </c>
      <c r="AS162">
        <v>58.0</v>
      </c>
      <c r="AU162">
        <v>2014</v>
      </c>
      <c r="AV162" t="s">
        <v>109</v>
      </c>
      <c r="BC162" t="s">
        <v>113</v>
      </c>
      <c r="BD162" t="s">
        <v>2853</v>
      </c>
      <c r="BE162" t="s">
        <v>2854</v>
      </c>
      <c r="BF162" t="s">
        <v>2855</v>
      </c>
      <c r="BG162">
        <v>77.07</v>
      </c>
      <c r="BI162">
        <v>2018</v>
      </c>
      <c r="BJ162">
        <v>1</v>
      </c>
      <c r="BL162">
        <v>9</v>
      </c>
      <c r="BN162" t="s">
        <v>109</v>
      </c>
      <c r="BY162" t="s">
        <v>109</v>
      </c>
      <c r="CF162" t="s">
        <v>109</v>
      </c>
      <c r="CL162" t="s">
        <v>113</v>
      </c>
      <c r="CM162" t="s">
        <v>2856</v>
      </c>
      <c r="CN162" t="s">
        <v>113</v>
      </c>
      <c r="CO162" t="s">
        <v>2857</v>
      </c>
      <c r="CP162" t="s">
        <v>2858</v>
      </c>
      <c r="CQ162" t="s">
        <v>2859</v>
      </c>
      <c r="CR162" t="s">
        <v>137</v>
      </c>
      <c r="CS162" t="str">
        <f>HYPERLINK("https://nconnect.nicmar.ac.in/pdf/269_resume_1771523228.pdf/Y2FyZWVy","View Resume")</f>
        <v>0</v>
      </c>
    </row>
    <row r="163" spans="1:97">
      <c r="A163" t="s">
        <v>848</v>
      </c>
      <c r="B163" t="s">
        <v>139</v>
      </c>
      <c r="C163" t="s">
        <v>166</v>
      </c>
      <c r="D163" t="s">
        <v>849</v>
      </c>
      <c r="E163" t="s">
        <v>2821</v>
      </c>
      <c r="F163" t="s">
        <v>2822</v>
      </c>
      <c r="G163">
        <v>9527368556</v>
      </c>
      <c r="H163" t="s">
        <v>170</v>
      </c>
      <c r="I163" t="s">
        <v>2823</v>
      </c>
      <c r="J163" t="s">
        <v>105</v>
      </c>
      <c r="K163" t="s">
        <v>507</v>
      </c>
      <c r="L163" t="s">
        <v>2824</v>
      </c>
      <c r="M163" t="s">
        <v>2825</v>
      </c>
      <c r="N163" t="s">
        <v>109</v>
      </c>
      <c r="AI163" t="s">
        <v>2826</v>
      </c>
      <c r="AJ163" t="s">
        <v>2827</v>
      </c>
      <c r="AK163" t="s">
        <v>2828</v>
      </c>
      <c r="AL163">
        <v>81.2</v>
      </c>
      <c r="AN163">
        <v>1998</v>
      </c>
      <c r="AO163" t="s">
        <v>113</v>
      </c>
      <c r="AP163" t="s">
        <v>2829</v>
      </c>
      <c r="AQ163" t="s">
        <v>2827</v>
      </c>
      <c r="AR163" t="s">
        <v>2830</v>
      </c>
      <c r="AS163">
        <v>75</v>
      </c>
      <c r="AU163">
        <v>2000</v>
      </c>
      <c r="AV163" t="s">
        <v>109</v>
      </c>
      <c r="BC163" t="s">
        <v>113</v>
      </c>
      <c r="BD163" t="s">
        <v>2831</v>
      </c>
      <c r="BE163" t="s">
        <v>2832</v>
      </c>
      <c r="BF163" t="s">
        <v>648</v>
      </c>
      <c r="BG163">
        <v>72.3</v>
      </c>
      <c r="BI163">
        <v>2003</v>
      </c>
      <c r="BJ163">
        <v>19</v>
      </c>
      <c r="BK163" t="s">
        <v>649</v>
      </c>
      <c r="BL163">
        <v>53</v>
      </c>
      <c r="BM163" t="s">
        <v>1872</v>
      </c>
      <c r="BN163" t="s">
        <v>113</v>
      </c>
      <c r="BO163" t="s">
        <v>2833</v>
      </c>
      <c r="BP163" t="s">
        <v>2834</v>
      </c>
      <c r="BQ163" t="s">
        <v>2835</v>
      </c>
      <c r="BR163">
        <v>88</v>
      </c>
      <c r="BS163">
        <v>9.55</v>
      </c>
      <c r="BT163">
        <v>2005</v>
      </c>
      <c r="BU163">
        <v>31</v>
      </c>
      <c r="BV163" t="s">
        <v>2836</v>
      </c>
      <c r="BW163">
        <v>53</v>
      </c>
      <c r="BX163" t="s">
        <v>2837</v>
      </c>
      <c r="BY163" t="s">
        <v>109</v>
      </c>
      <c r="CF163" t="s">
        <v>113</v>
      </c>
      <c r="CG163" t="s">
        <v>194</v>
      </c>
      <c r="CH163" t="s">
        <v>2838</v>
      </c>
      <c r="CI163" t="s">
        <v>132</v>
      </c>
      <c r="CJ163">
        <v>2026</v>
      </c>
      <c r="CL163" t="s">
        <v>113</v>
      </c>
      <c r="CM163" t="s">
        <v>2839</v>
      </c>
      <c r="CN163" t="s">
        <v>109</v>
      </c>
      <c r="CP163" t="s">
        <v>462</v>
      </c>
      <c r="CQ163" t="s">
        <v>2860</v>
      </c>
      <c r="CR163" t="str">
        <f>HYPERLINK("https://nconnect.nicmar.ac.in/public/storage/profile/699746a3aca71.png","Download")</f>
        <v>0</v>
      </c>
      <c r="CS163" t="str">
        <f>HYPERLINK("https://nconnect.nicmar.ac.in/pdf/268_resume_1771522888.pdf/Y2FyZWVy","View Resume")</f>
        <v>0</v>
      </c>
    </row>
    <row r="164" spans="1:97">
      <c r="A164" t="s">
        <v>165</v>
      </c>
      <c r="B164" t="s">
        <v>139</v>
      </c>
      <c r="C164" t="s">
        <v>166</v>
      </c>
      <c r="D164" t="s">
        <v>167</v>
      </c>
      <c r="E164" t="s">
        <v>2861</v>
      </c>
      <c r="F164" t="s">
        <v>2862</v>
      </c>
      <c r="G164">
        <v>9604283754</v>
      </c>
      <c r="H164" t="s">
        <v>103</v>
      </c>
      <c r="I164" t="s">
        <v>2863</v>
      </c>
      <c r="J164" t="s">
        <v>105</v>
      </c>
      <c r="K164" t="s">
        <v>2864</v>
      </c>
      <c r="L164" t="s">
        <v>2865</v>
      </c>
      <c r="M164" t="s">
        <v>2866</v>
      </c>
      <c r="N164" t="s">
        <v>109</v>
      </c>
      <c r="AI164" t="s">
        <v>2867</v>
      </c>
      <c r="AJ164" t="s">
        <v>2868</v>
      </c>
      <c r="AK164" t="s">
        <v>2869</v>
      </c>
      <c r="AL164">
        <v>83.45</v>
      </c>
      <c r="AN164">
        <v>2011</v>
      </c>
      <c r="AO164" t="s">
        <v>113</v>
      </c>
      <c r="AP164" t="s">
        <v>2870</v>
      </c>
      <c r="AQ164" t="s">
        <v>1521</v>
      </c>
      <c r="AR164" t="s">
        <v>2871</v>
      </c>
      <c r="AS164">
        <v>55.67</v>
      </c>
      <c r="AU164">
        <v>2013</v>
      </c>
      <c r="AV164" t="s">
        <v>109</v>
      </c>
      <c r="BC164" t="s">
        <v>113</v>
      </c>
      <c r="BD164" t="s">
        <v>280</v>
      </c>
      <c r="BE164" t="s">
        <v>2872</v>
      </c>
      <c r="BF164" t="s">
        <v>2873</v>
      </c>
      <c r="BG164">
        <v>72.27</v>
      </c>
      <c r="BI164">
        <v>2017</v>
      </c>
      <c r="BJ164">
        <v>19</v>
      </c>
      <c r="BK164" t="s">
        <v>2874</v>
      </c>
      <c r="BL164">
        <v>34</v>
      </c>
      <c r="BN164" t="s">
        <v>113</v>
      </c>
      <c r="BO164" t="s">
        <v>280</v>
      </c>
      <c r="BP164" t="s">
        <v>2875</v>
      </c>
      <c r="BQ164" t="s">
        <v>2876</v>
      </c>
      <c r="BR164">
        <v>77.9</v>
      </c>
      <c r="BS164">
        <v>8.2</v>
      </c>
      <c r="BT164">
        <v>2017</v>
      </c>
      <c r="BU164">
        <v>31</v>
      </c>
      <c r="BV164" t="s">
        <v>2877</v>
      </c>
      <c r="BW164">
        <v>34</v>
      </c>
      <c r="BY164" t="s">
        <v>113</v>
      </c>
      <c r="BZ164" t="s">
        <v>280</v>
      </c>
      <c r="CA164" t="s">
        <v>2878</v>
      </c>
      <c r="CB164" t="s">
        <v>2879</v>
      </c>
      <c r="CC164">
        <v>76.57</v>
      </c>
      <c r="CD164">
        <v>8.25</v>
      </c>
      <c r="CE164">
        <v>2021</v>
      </c>
      <c r="CF164" t="s">
        <v>113</v>
      </c>
      <c r="CG164" t="s">
        <v>194</v>
      </c>
      <c r="CH164" t="s">
        <v>1692</v>
      </c>
      <c r="CI164" t="s">
        <v>132</v>
      </c>
      <c r="CJ164">
        <v>2025</v>
      </c>
      <c r="CL164" t="s">
        <v>113</v>
      </c>
      <c r="CM164" t="s">
        <v>2880</v>
      </c>
      <c r="CN164" t="s">
        <v>109</v>
      </c>
      <c r="CP164" t="s">
        <v>2881</v>
      </c>
      <c r="CQ164" t="s">
        <v>2882</v>
      </c>
      <c r="CR164" t="s">
        <v>137</v>
      </c>
      <c r="CS164" t="str">
        <f>HYPERLINK("https://nconnect.nicmar.ac.in/pdf/255_resume_1771523662.pdf/Y2FyZWVy","View Resume")</f>
        <v>0</v>
      </c>
    </row>
    <row r="165" spans="1:97">
      <c r="A165" t="s">
        <v>193</v>
      </c>
      <c r="B165" t="s">
        <v>139</v>
      </c>
      <c r="C165" t="s">
        <v>166</v>
      </c>
      <c r="D165" t="s">
        <v>194</v>
      </c>
      <c r="E165" t="s">
        <v>2883</v>
      </c>
      <c r="F165" t="s">
        <v>2884</v>
      </c>
      <c r="G165">
        <v>9793487555</v>
      </c>
      <c r="H165" t="s">
        <v>103</v>
      </c>
      <c r="I165" t="s">
        <v>2885</v>
      </c>
      <c r="J165" t="s">
        <v>105</v>
      </c>
      <c r="K165" t="s">
        <v>507</v>
      </c>
      <c r="L165" t="s">
        <v>2886</v>
      </c>
      <c r="M165" t="s">
        <v>2887</v>
      </c>
      <c r="N165" t="s">
        <v>109</v>
      </c>
      <c r="AI165" t="s">
        <v>2888</v>
      </c>
      <c r="AJ165" t="s">
        <v>2889</v>
      </c>
      <c r="AK165" t="s">
        <v>2890</v>
      </c>
      <c r="AL165">
        <v>82</v>
      </c>
      <c r="AN165">
        <v>1999</v>
      </c>
      <c r="AO165" t="s">
        <v>113</v>
      </c>
      <c r="AP165" t="s">
        <v>817</v>
      </c>
      <c r="AQ165" t="s">
        <v>2891</v>
      </c>
      <c r="AR165" t="s">
        <v>2892</v>
      </c>
      <c r="AS165">
        <v>61</v>
      </c>
      <c r="AU165">
        <v>2001</v>
      </c>
      <c r="AV165" t="s">
        <v>109</v>
      </c>
      <c r="BC165" t="s">
        <v>113</v>
      </c>
      <c r="BD165" t="s">
        <v>2893</v>
      </c>
      <c r="BE165" t="s">
        <v>2894</v>
      </c>
      <c r="BF165" t="s">
        <v>2895</v>
      </c>
      <c r="BG165">
        <v>80</v>
      </c>
      <c r="BI165">
        <v>2007</v>
      </c>
      <c r="BJ165">
        <v>19</v>
      </c>
      <c r="BK165" t="s">
        <v>2895</v>
      </c>
      <c r="BL165">
        <v>20</v>
      </c>
      <c r="BN165" t="s">
        <v>113</v>
      </c>
      <c r="BO165" t="s">
        <v>2896</v>
      </c>
      <c r="BP165" t="s">
        <v>2897</v>
      </c>
      <c r="BQ165" t="s">
        <v>2898</v>
      </c>
      <c r="BR165">
        <v>74</v>
      </c>
      <c r="BS165">
        <v>7.7</v>
      </c>
      <c r="BT165">
        <v>2011</v>
      </c>
      <c r="BU165">
        <v>31</v>
      </c>
      <c r="BV165" t="s">
        <v>2899</v>
      </c>
      <c r="BW165">
        <v>53</v>
      </c>
      <c r="BX165" t="s">
        <v>2898</v>
      </c>
      <c r="BY165" t="s">
        <v>109</v>
      </c>
      <c r="CF165" t="s">
        <v>113</v>
      </c>
      <c r="CG165" t="s">
        <v>2900</v>
      </c>
      <c r="CH165" t="s">
        <v>2901</v>
      </c>
      <c r="CI165" t="s">
        <v>241</v>
      </c>
      <c r="CK165" t="s">
        <v>109</v>
      </c>
      <c r="CL165" t="s">
        <v>113</v>
      </c>
      <c r="CM165" t="s">
        <v>2902</v>
      </c>
      <c r="CN165" t="s">
        <v>113</v>
      </c>
      <c r="CO165" t="s">
        <v>2903</v>
      </c>
      <c r="CP165" t="s">
        <v>2904</v>
      </c>
      <c r="CQ165" t="s">
        <v>2905</v>
      </c>
      <c r="CR165" t="str">
        <f>HYPERLINK("https://nconnect.nicmar.ac.in/public/storage/profile/69972befdddf2.png","Download")</f>
        <v>0</v>
      </c>
      <c r="CS165" t="str">
        <f>HYPERLINK("https://nconnect.nicmar.ac.in/pdf/254_resume_1771524396.pdf/Y2FyZWVy","View Resume")</f>
        <v>0</v>
      </c>
    </row>
    <row r="166" spans="1:97">
      <c r="A166" t="s">
        <v>193</v>
      </c>
      <c r="B166" t="s">
        <v>139</v>
      </c>
      <c r="C166" t="s">
        <v>166</v>
      </c>
      <c r="D166" t="s">
        <v>194</v>
      </c>
      <c r="E166" t="s">
        <v>2906</v>
      </c>
      <c r="F166" t="s">
        <v>2907</v>
      </c>
      <c r="G166">
        <v>8624917891</v>
      </c>
      <c r="H166" t="s">
        <v>103</v>
      </c>
      <c r="I166" t="s">
        <v>2908</v>
      </c>
      <c r="J166" t="s">
        <v>105</v>
      </c>
      <c r="K166" t="s">
        <v>1854</v>
      </c>
      <c r="L166" t="s">
        <v>2909</v>
      </c>
      <c r="M166" t="s">
        <v>2910</v>
      </c>
      <c r="N166" t="s">
        <v>109</v>
      </c>
      <c r="AI166" t="s">
        <v>2911</v>
      </c>
      <c r="AJ166" t="s">
        <v>1547</v>
      </c>
      <c r="AK166" t="s">
        <v>2912</v>
      </c>
      <c r="AL166">
        <v>52.53</v>
      </c>
      <c r="AN166">
        <v>1997</v>
      </c>
      <c r="AO166" t="s">
        <v>113</v>
      </c>
      <c r="AP166" t="s">
        <v>2913</v>
      </c>
      <c r="AQ166" t="s">
        <v>1547</v>
      </c>
      <c r="AR166" t="s">
        <v>278</v>
      </c>
      <c r="AS166">
        <v>40.17</v>
      </c>
      <c r="AU166">
        <v>1999</v>
      </c>
      <c r="AV166" t="s">
        <v>109</v>
      </c>
      <c r="BC166" t="s">
        <v>113</v>
      </c>
      <c r="BD166" t="s">
        <v>1869</v>
      </c>
      <c r="BE166" t="s">
        <v>1870</v>
      </c>
      <c r="BF166" t="s">
        <v>2914</v>
      </c>
      <c r="BG166">
        <v>62</v>
      </c>
      <c r="BI166">
        <v>2009</v>
      </c>
      <c r="BJ166">
        <v>19</v>
      </c>
      <c r="BK166" t="s">
        <v>2915</v>
      </c>
      <c r="BL166">
        <v>52</v>
      </c>
      <c r="BM166" t="s">
        <v>486</v>
      </c>
      <c r="BN166" t="s">
        <v>113</v>
      </c>
      <c r="BO166" t="s">
        <v>1483</v>
      </c>
      <c r="BP166" t="s">
        <v>353</v>
      </c>
      <c r="BQ166" t="s">
        <v>748</v>
      </c>
      <c r="BR166">
        <v>71.78</v>
      </c>
      <c r="BT166">
        <v>2012</v>
      </c>
      <c r="BU166">
        <v>4</v>
      </c>
      <c r="BW166">
        <v>33</v>
      </c>
      <c r="BY166" t="s">
        <v>109</v>
      </c>
      <c r="CF166" t="s">
        <v>113</v>
      </c>
      <c r="CG166" t="s">
        <v>748</v>
      </c>
      <c r="CH166" t="s">
        <v>2916</v>
      </c>
      <c r="CI166" t="s">
        <v>241</v>
      </c>
      <c r="CK166" t="s">
        <v>109</v>
      </c>
      <c r="CL166" t="s">
        <v>113</v>
      </c>
      <c r="CM166" t="s">
        <v>2917</v>
      </c>
      <c r="CN166" t="s">
        <v>109</v>
      </c>
      <c r="CP166" t="s">
        <v>462</v>
      </c>
      <c r="CQ166" t="s">
        <v>2918</v>
      </c>
      <c r="CR166" t="str">
        <f>HYPERLINK("https://nconnect.nicmar.ac.in/public/storage/profile/699755bc816b8.png","Download")</f>
        <v>0</v>
      </c>
      <c r="CS166" t="str">
        <f>HYPERLINK("https://nconnect.nicmar.ac.in/pdf/149_resume_1771525190.pdf/Y2FyZWVy","View Resume")</f>
        <v>0</v>
      </c>
    </row>
    <row r="167" spans="1:97">
      <c r="A167" t="s">
        <v>193</v>
      </c>
      <c r="B167" t="s">
        <v>139</v>
      </c>
      <c r="C167" t="s">
        <v>166</v>
      </c>
      <c r="D167" t="s">
        <v>194</v>
      </c>
      <c r="E167" t="s">
        <v>2919</v>
      </c>
      <c r="F167" t="s">
        <v>2920</v>
      </c>
      <c r="G167">
        <v>8638670752</v>
      </c>
      <c r="H167" t="s">
        <v>170</v>
      </c>
      <c r="I167" t="s">
        <v>2921</v>
      </c>
      <c r="J167" t="s">
        <v>145</v>
      </c>
      <c r="K167" t="s">
        <v>2922</v>
      </c>
      <c r="L167" t="s">
        <v>2923</v>
      </c>
      <c r="M167" t="s">
        <v>2924</v>
      </c>
      <c r="N167" t="s">
        <v>109</v>
      </c>
      <c r="AI167" t="s">
        <v>2925</v>
      </c>
      <c r="AJ167" t="s">
        <v>2926</v>
      </c>
      <c r="AK167" t="s">
        <v>2927</v>
      </c>
      <c r="AL167">
        <v>72.5</v>
      </c>
      <c r="AN167">
        <v>2012</v>
      </c>
      <c r="AO167" t="s">
        <v>113</v>
      </c>
      <c r="AP167" t="s">
        <v>2928</v>
      </c>
      <c r="AQ167" t="s">
        <v>2929</v>
      </c>
      <c r="AR167" t="s">
        <v>2930</v>
      </c>
      <c r="AS167">
        <v>73.4</v>
      </c>
      <c r="AU167">
        <v>2014</v>
      </c>
      <c r="AV167" t="s">
        <v>109</v>
      </c>
      <c r="BC167" t="s">
        <v>113</v>
      </c>
      <c r="BD167" t="s">
        <v>2931</v>
      </c>
      <c r="BE167" t="s">
        <v>2932</v>
      </c>
      <c r="BF167" t="s">
        <v>2933</v>
      </c>
      <c r="BG167">
        <v>73.2</v>
      </c>
      <c r="BI167">
        <v>2018</v>
      </c>
      <c r="BJ167">
        <v>19</v>
      </c>
      <c r="BK167" t="s">
        <v>2934</v>
      </c>
      <c r="BL167">
        <v>53</v>
      </c>
      <c r="BM167" t="s">
        <v>2935</v>
      </c>
      <c r="BN167" t="s">
        <v>113</v>
      </c>
      <c r="BO167" t="s">
        <v>2936</v>
      </c>
      <c r="BP167" t="s">
        <v>2937</v>
      </c>
      <c r="BQ167" t="s">
        <v>1246</v>
      </c>
      <c r="BR167">
        <v>82.8</v>
      </c>
      <c r="BT167">
        <v>2020</v>
      </c>
      <c r="BU167">
        <v>31</v>
      </c>
      <c r="BV167" t="s">
        <v>340</v>
      </c>
      <c r="BW167">
        <v>33</v>
      </c>
      <c r="BY167" t="s">
        <v>109</v>
      </c>
      <c r="CF167" t="s">
        <v>113</v>
      </c>
      <c r="CG167" t="s">
        <v>1246</v>
      </c>
      <c r="CH167" t="s">
        <v>2938</v>
      </c>
      <c r="CI167" t="s">
        <v>241</v>
      </c>
      <c r="CK167" t="s">
        <v>109</v>
      </c>
      <c r="CL167" t="s">
        <v>109</v>
      </c>
      <c r="CN167" t="s">
        <v>113</v>
      </c>
      <c r="CO167" t="s">
        <v>2939</v>
      </c>
      <c r="CP167" t="s">
        <v>2940</v>
      </c>
      <c r="CQ167" t="s">
        <v>2941</v>
      </c>
      <c r="CR167" t="str">
        <f>HYPERLINK("https://nconnect.nicmar.ac.in/public/storage/profile/699747905c995.png","Download")</f>
        <v>0</v>
      </c>
      <c r="CS167" t="str">
        <f>HYPERLINK("https://nconnect.nicmar.ac.in/pdf/270_resume_1771525859.pdf/Y2FyZWVy","View Resume")</f>
        <v>0</v>
      </c>
    </row>
    <row r="168" spans="1:97">
      <c r="A168" t="s">
        <v>848</v>
      </c>
      <c r="B168" t="s">
        <v>139</v>
      </c>
      <c r="C168" t="s">
        <v>166</v>
      </c>
      <c r="D168" t="s">
        <v>849</v>
      </c>
      <c r="E168" t="s">
        <v>2942</v>
      </c>
      <c r="F168" t="s">
        <v>2943</v>
      </c>
      <c r="G168">
        <v>9595009328</v>
      </c>
      <c r="H168" t="s">
        <v>170</v>
      </c>
      <c r="I168" t="s">
        <v>2944</v>
      </c>
      <c r="J168" t="s">
        <v>105</v>
      </c>
      <c r="K168" t="s">
        <v>2945</v>
      </c>
      <c r="L168" t="s">
        <v>2946</v>
      </c>
      <c r="M168" t="s">
        <v>2947</v>
      </c>
      <c r="N168" t="s">
        <v>109</v>
      </c>
      <c r="AI168" t="s">
        <v>2948</v>
      </c>
      <c r="AJ168" t="s">
        <v>2949</v>
      </c>
      <c r="AK168" t="s">
        <v>2950</v>
      </c>
      <c r="AL168">
        <v>72</v>
      </c>
      <c r="AN168">
        <v>1990</v>
      </c>
      <c r="AO168" t="s">
        <v>113</v>
      </c>
      <c r="AP168" t="s">
        <v>2951</v>
      </c>
      <c r="AQ168" t="s">
        <v>2952</v>
      </c>
      <c r="AR168" t="s">
        <v>2953</v>
      </c>
      <c r="AS168">
        <v>69</v>
      </c>
      <c r="AU168">
        <v>1992</v>
      </c>
      <c r="AV168" t="s">
        <v>109</v>
      </c>
      <c r="BC168" t="s">
        <v>113</v>
      </c>
      <c r="BD168" t="s">
        <v>1218</v>
      </c>
      <c r="BE168" t="s">
        <v>2954</v>
      </c>
      <c r="BF168" t="s">
        <v>486</v>
      </c>
      <c r="BG168">
        <v>70</v>
      </c>
      <c r="BI168">
        <v>1995</v>
      </c>
      <c r="BJ168">
        <v>19</v>
      </c>
      <c r="BK168" t="s">
        <v>2955</v>
      </c>
      <c r="BL168">
        <v>53</v>
      </c>
      <c r="BM168" t="s">
        <v>486</v>
      </c>
      <c r="BN168" t="s">
        <v>113</v>
      </c>
      <c r="BO168" t="s">
        <v>1218</v>
      </c>
      <c r="BP168" t="s">
        <v>2956</v>
      </c>
      <c r="BQ168" t="s">
        <v>486</v>
      </c>
      <c r="BR168">
        <v>60</v>
      </c>
      <c r="BT168">
        <v>1997</v>
      </c>
      <c r="BU168">
        <v>31</v>
      </c>
      <c r="BV168" t="s">
        <v>340</v>
      </c>
      <c r="BW168">
        <v>53</v>
      </c>
      <c r="BY168" t="s">
        <v>113</v>
      </c>
      <c r="BZ168" t="s">
        <v>2957</v>
      </c>
      <c r="CA168" t="s">
        <v>2958</v>
      </c>
      <c r="CB168" t="s">
        <v>2959</v>
      </c>
      <c r="CC168">
        <v>68</v>
      </c>
      <c r="CE168">
        <v>2006</v>
      </c>
      <c r="CF168" t="s">
        <v>113</v>
      </c>
      <c r="CG168" t="s">
        <v>486</v>
      </c>
      <c r="CH168" t="s">
        <v>2960</v>
      </c>
      <c r="CI168" t="s">
        <v>132</v>
      </c>
      <c r="CJ168">
        <v>2014</v>
      </c>
      <c r="CL168" t="s">
        <v>113</v>
      </c>
      <c r="CM168" t="s">
        <v>2961</v>
      </c>
      <c r="CN168" t="s">
        <v>113</v>
      </c>
      <c r="CO168" t="s">
        <v>2962</v>
      </c>
      <c r="CP168" t="s">
        <v>1338</v>
      </c>
      <c r="CQ168" t="s">
        <v>2963</v>
      </c>
      <c r="CR168" t="s">
        <v>137</v>
      </c>
      <c r="CS168" t="str">
        <f>HYPERLINK("https://nconnect.nicmar.ac.in/pdf/274_resume_1771526313.pdf/Y2FyZWVy","View Resume")</f>
        <v>0</v>
      </c>
    </row>
    <row r="169" spans="1:97">
      <c r="A169" t="s">
        <v>191</v>
      </c>
      <c r="B169" t="s">
        <v>139</v>
      </c>
      <c r="C169" t="s">
        <v>140</v>
      </c>
      <c r="D169" t="s">
        <v>192</v>
      </c>
      <c r="E169" t="s">
        <v>2964</v>
      </c>
      <c r="F169" t="s">
        <v>2965</v>
      </c>
      <c r="G169">
        <v>9996582115</v>
      </c>
      <c r="H169" t="s">
        <v>103</v>
      </c>
      <c r="I169" t="s">
        <v>2966</v>
      </c>
      <c r="J169" t="s">
        <v>145</v>
      </c>
      <c r="K169" t="s">
        <v>507</v>
      </c>
      <c r="L169" t="s">
        <v>2967</v>
      </c>
      <c r="M169" t="s">
        <v>2968</v>
      </c>
      <c r="N169" t="s">
        <v>109</v>
      </c>
      <c r="AI169" t="s">
        <v>2969</v>
      </c>
      <c r="AJ169" t="s">
        <v>2970</v>
      </c>
      <c r="AK169" t="s">
        <v>2971</v>
      </c>
      <c r="AL169">
        <v>66.5</v>
      </c>
      <c r="AM169">
        <v>7.0</v>
      </c>
      <c r="AN169">
        <v>2010</v>
      </c>
      <c r="AO169" t="s">
        <v>113</v>
      </c>
      <c r="AP169" t="s">
        <v>2969</v>
      </c>
      <c r="AQ169" t="s">
        <v>2970</v>
      </c>
      <c r="AR169" t="s">
        <v>2972</v>
      </c>
      <c r="AS169">
        <v>72.4</v>
      </c>
      <c r="AU169">
        <v>2012</v>
      </c>
      <c r="AV169" t="s">
        <v>109</v>
      </c>
      <c r="BC169" t="s">
        <v>113</v>
      </c>
      <c r="BD169" t="s">
        <v>2973</v>
      </c>
      <c r="BE169" t="s">
        <v>2974</v>
      </c>
      <c r="BF169" t="s">
        <v>1548</v>
      </c>
      <c r="BG169">
        <v>73.14</v>
      </c>
      <c r="BI169">
        <v>2015</v>
      </c>
      <c r="BJ169">
        <v>19</v>
      </c>
      <c r="BK169" t="s">
        <v>2975</v>
      </c>
      <c r="BL169">
        <v>53</v>
      </c>
      <c r="BM169" t="s">
        <v>2976</v>
      </c>
      <c r="BN169" t="s">
        <v>113</v>
      </c>
      <c r="BO169" t="s">
        <v>2973</v>
      </c>
      <c r="BP169" t="s">
        <v>2974</v>
      </c>
      <c r="BQ169" t="s">
        <v>2977</v>
      </c>
      <c r="BR169">
        <v>64.67</v>
      </c>
      <c r="BT169">
        <v>2017</v>
      </c>
      <c r="BU169">
        <v>31</v>
      </c>
      <c r="BV169" t="s">
        <v>2978</v>
      </c>
      <c r="BW169">
        <v>53</v>
      </c>
      <c r="BX169" t="s">
        <v>2977</v>
      </c>
      <c r="BY169" t="s">
        <v>113</v>
      </c>
      <c r="BZ169" t="s">
        <v>2979</v>
      </c>
      <c r="CA169" t="s">
        <v>2980</v>
      </c>
      <c r="CB169" t="s">
        <v>2981</v>
      </c>
      <c r="CC169">
        <v>75</v>
      </c>
      <c r="CD169">
        <v>7.9</v>
      </c>
      <c r="CE169">
        <v>2021</v>
      </c>
      <c r="CF169" t="s">
        <v>113</v>
      </c>
      <c r="CG169" t="s">
        <v>2982</v>
      </c>
      <c r="CH169" t="s">
        <v>2983</v>
      </c>
      <c r="CI169" t="s">
        <v>132</v>
      </c>
      <c r="CJ169">
        <v>2025</v>
      </c>
      <c r="CL169" t="s">
        <v>109</v>
      </c>
      <c r="CN169" t="s">
        <v>113</v>
      </c>
      <c r="CO169" t="s">
        <v>2984</v>
      </c>
      <c r="CP169" t="s">
        <v>2985</v>
      </c>
      <c r="CQ169" t="s">
        <v>2986</v>
      </c>
      <c r="CR169" t="s">
        <v>137</v>
      </c>
      <c r="CS169" t="str">
        <f>HYPERLINK("https://nconnect.nicmar.ac.in/pdf/273_resume_1771528160.pdf/Y2FyZWVy","View Resume")</f>
        <v>0</v>
      </c>
    </row>
    <row r="170" spans="1:97">
      <c r="A170" t="s">
        <v>138</v>
      </c>
      <c r="B170" t="s">
        <v>139</v>
      </c>
      <c r="C170" t="s">
        <v>140</v>
      </c>
      <c r="D170" t="s">
        <v>141</v>
      </c>
      <c r="E170" t="s">
        <v>2987</v>
      </c>
      <c r="F170" t="s">
        <v>2988</v>
      </c>
      <c r="G170">
        <v>9405670157</v>
      </c>
      <c r="H170" t="s">
        <v>103</v>
      </c>
      <c r="I170" t="s">
        <v>2989</v>
      </c>
      <c r="J170" t="s">
        <v>145</v>
      </c>
      <c r="K170" t="s">
        <v>1743</v>
      </c>
      <c r="L170" t="s">
        <v>2990</v>
      </c>
      <c r="M170" t="s">
        <v>2991</v>
      </c>
      <c r="N170" t="s">
        <v>109</v>
      </c>
      <c r="AI170" t="s">
        <v>2992</v>
      </c>
      <c r="AJ170" t="s">
        <v>2993</v>
      </c>
      <c r="AK170" t="s">
        <v>2994</v>
      </c>
      <c r="AL170">
        <v>89.27</v>
      </c>
      <c r="AN170">
        <v>2012</v>
      </c>
      <c r="AO170" t="s">
        <v>113</v>
      </c>
      <c r="AP170" t="s">
        <v>2995</v>
      </c>
      <c r="AQ170" t="s">
        <v>2993</v>
      </c>
      <c r="AR170" t="s">
        <v>2996</v>
      </c>
      <c r="AS170">
        <v>68.77</v>
      </c>
      <c r="AU170">
        <v>2014</v>
      </c>
      <c r="AV170" t="s">
        <v>109</v>
      </c>
      <c r="BC170" t="s">
        <v>113</v>
      </c>
      <c r="BD170" t="s">
        <v>2997</v>
      </c>
      <c r="BE170" t="s">
        <v>2998</v>
      </c>
      <c r="BF170" t="s">
        <v>2999</v>
      </c>
      <c r="BG170">
        <v>66.53</v>
      </c>
      <c r="BI170">
        <v>2018</v>
      </c>
      <c r="BJ170">
        <v>2</v>
      </c>
      <c r="BL170">
        <v>9</v>
      </c>
      <c r="BN170" t="s">
        <v>113</v>
      </c>
      <c r="BO170" t="s">
        <v>3000</v>
      </c>
      <c r="BP170" t="s">
        <v>3001</v>
      </c>
      <c r="BQ170" t="s">
        <v>141</v>
      </c>
      <c r="BR170">
        <v>92.6</v>
      </c>
      <c r="BT170">
        <v>2021</v>
      </c>
      <c r="BU170">
        <v>14</v>
      </c>
      <c r="BW170">
        <v>47</v>
      </c>
      <c r="BY170" t="s">
        <v>113</v>
      </c>
      <c r="BZ170" t="s">
        <v>3002</v>
      </c>
      <c r="CA170" t="s">
        <v>3003</v>
      </c>
      <c r="CB170" t="s">
        <v>310</v>
      </c>
      <c r="CC170">
        <v>0</v>
      </c>
      <c r="CE170">
        <v>2024</v>
      </c>
      <c r="CF170" t="s">
        <v>113</v>
      </c>
      <c r="CG170" t="s">
        <v>141</v>
      </c>
      <c r="CH170" t="s">
        <v>3004</v>
      </c>
      <c r="CI170" t="s">
        <v>241</v>
      </c>
      <c r="CK170" t="s">
        <v>113</v>
      </c>
      <c r="CL170" t="s">
        <v>113</v>
      </c>
      <c r="CM170" t="s">
        <v>3005</v>
      </c>
      <c r="CN170" t="s">
        <v>113</v>
      </c>
      <c r="CO170" t="s">
        <v>3006</v>
      </c>
      <c r="CP170" t="s">
        <v>2994</v>
      </c>
      <c r="CQ170" t="s">
        <v>3007</v>
      </c>
      <c r="CR170" t="s">
        <v>137</v>
      </c>
      <c r="CS170" t="str">
        <f>HYPERLINK("https://nconnect.nicmar.ac.in/pdf/278_resume_1771536996.pdf/Y2FyZWVy","View Resume")</f>
        <v>0</v>
      </c>
    </row>
    <row r="171" spans="1:97">
      <c r="A171" t="s">
        <v>138</v>
      </c>
      <c r="B171" t="s">
        <v>139</v>
      </c>
      <c r="C171" t="s">
        <v>140</v>
      </c>
      <c r="D171" t="s">
        <v>141</v>
      </c>
      <c r="E171" t="s">
        <v>3008</v>
      </c>
      <c r="F171" t="s">
        <v>3009</v>
      </c>
      <c r="G171">
        <v>7842397410</v>
      </c>
      <c r="H171" t="s">
        <v>103</v>
      </c>
      <c r="I171" t="s">
        <v>3010</v>
      </c>
      <c r="J171" t="s">
        <v>145</v>
      </c>
      <c r="K171" t="s">
        <v>3011</v>
      </c>
      <c r="L171" t="s">
        <v>3012</v>
      </c>
      <c r="M171" t="s">
        <v>3013</v>
      </c>
      <c r="N171" t="s">
        <v>109</v>
      </c>
      <c r="AI171" t="s">
        <v>3014</v>
      </c>
      <c r="AJ171" t="s">
        <v>3015</v>
      </c>
      <c r="AK171" t="s">
        <v>3016</v>
      </c>
      <c r="AL171">
        <v>73.83</v>
      </c>
      <c r="AN171">
        <v>2011</v>
      </c>
      <c r="AO171" t="s">
        <v>113</v>
      </c>
      <c r="AP171" t="s">
        <v>3017</v>
      </c>
      <c r="AQ171" t="s">
        <v>3018</v>
      </c>
      <c r="AR171" t="s">
        <v>182</v>
      </c>
      <c r="AS171">
        <v>85.55</v>
      </c>
      <c r="AU171">
        <v>2013</v>
      </c>
      <c r="AV171" t="s">
        <v>109</v>
      </c>
      <c r="BC171" t="s">
        <v>113</v>
      </c>
      <c r="BD171" t="s">
        <v>1821</v>
      </c>
      <c r="BE171" t="s">
        <v>3019</v>
      </c>
      <c r="BF171" t="s">
        <v>3020</v>
      </c>
      <c r="BG171">
        <v>79.4</v>
      </c>
      <c r="BH171">
        <v>7.94</v>
      </c>
      <c r="BI171">
        <v>2017</v>
      </c>
      <c r="BJ171">
        <v>1</v>
      </c>
      <c r="BL171">
        <v>9</v>
      </c>
      <c r="BN171" t="s">
        <v>113</v>
      </c>
      <c r="BO171" t="s">
        <v>3021</v>
      </c>
      <c r="BP171" t="s">
        <v>3022</v>
      </c>
      <c r="BQ171" t="s">
        <v>3023</v>
      </c>
      <c r="BR171">
        <v>97.3</v>
      </c>
      <c r="BS171">
        <v>9.73</v>
      </c>
      <c r="BT171">
        <v>2019</v>
      </c>
      <c r="BU171">
        <v>14</v>
      </c>
      <c r="BW171">
        <v>47</v>
      </c>
      <c r="BY171" t="s">
        <v>109</v>
      </c>
      <c r="CF171" t="s">
        <v>113</v>
      </c>
      <c r="CG171" t="s">
        <v>141</v>
      </c>
      <c r="CH171" t="s">
        <v>3024</v>
      </c>
      <c r="CI171" t="s">
        <v>241</v>
      </c>
      <c r="CK171" t="s">
        <v>113</v>
      </c>
      <c r="CL171" t="s">
        <v>113</v>
      </c>
      <c r="CM171" t="s">
        <v>3025</v>
      </c>
      <c r="CN171" t="s">
        <v>109</v>
      </c>
      <c r="CP171" t="s">
        <v>3026</v>
      </c>
      <c r="CQ171" t="s">
        <v>3027</v>
      </c>
      <c r="CR171" t="str">
        <f>HYPERLINK("https://nconnect.nicmar.ac.in/public/storage/profile/6997bb3f9daf8.png","Download")</f>
        <v>0</v>
      </c>
      <c r="CS171" t="str">
        <f>HYPERLINK("https://nconnect.nicmar.ac.in/pdf/281_resume_1771551333.pdf/Y2FyZWVy","View Resume")</f>
        <v>0</v>
      </c>
    </row>
    <row r="172" spans="1:97">
      <c r="A172" t="s">
        <v>482</v>
      </c>
      <c r="B172" t="s">
        <v>98</v>
      </c>
      <c r="C172" t="s">
        <v>140</v>
      </c>
      <c r="D172" t="s">
        <v>141</v>
      </c>
      <c r="E172" t="s">
        <v>3028</v>
      </c>
      <c r="F172" t="s">
        <v>3029</v>
      </c>
      <c r="G172">
        <v>7206158334</v>
      </c>
      <c r="H172" t="s">
        <v>103</v>
      </c>
      <c r="I172" t="s">
        <v>3030</v>
      </c>
      <c r="J172" t="s">
        <v>906</v>
      </c>
      <c r="K172" t="s">
        <v>528</v>
      </c>
      <c r="L172" t="s">
        <v>3031</v>
      </c>
      <c r="M172" t="s">
        <v>3032</v>
      </c>
      <c r="N172" t="s">
        <v>109</v>
      </c>
      <c r="AI172" t="s">
        <v>3033</v>
      </c>
      <c r="AJ172" t="s">
        <v>3034</v>
      </c>
      <c r="AK172" t="s">
        <v>3035</v>
      </c>
      <c r="AL172">
        <v>62.5</v>
      </c>
      <c r="AN172">
        <v>1987</v>
      </c>
      <c r="AO172" t="s">
        <v>113</v>
      </c>
      <c r="AP172" t="s">
        <v>3036</v>
      </c>
      <c r="AQ172" t="s">
        <v>3037</v>
      </c>
      <c r="AR172" t="s">
        <v>3038</v>
      </c>
      <c r="AS172">
        <v>80.5</v>
      </c>
      <c r="AU172">
        <v>1989</v>
      </c>
      <c r="AV172" t="s">
        <v>109</v>
      </c>
      <c r="BC172" t="s">
        <v>113</v>
      </c>
      <c r="BD172" t="s">
        <v>1307</v>
      </c>
      <c r="BE172" t="s">
        <v>3039</v>
      </c>
      <c r="BF172" t="s">
        <v>310</v>
      </c>
      <c r="BG172">
        <v>78.26</v>
      </c>
      <c r="BI172">
        <v>1993</v>
      </c>
      <c r="BJ172">
        <v>1</v>
      </c>
      <c r="BL172">
        <v>9</v>
      </c>
      <c r="BN172" t="s">
        <v>113</v>
      </c>
      <c r="BO172" t="s">
        <v>3040</v>
      </c>
      <c r="BP172" t="s">
        <v>3041</v>
      </c>
      <c r="BQ172" t="s">
        <v>3042</v>
      </c>
      <c r="BR172">
        <v>74.14</v>
      </c>
      <c r="BT172">
        <v>1995</v>
      </c>
      <c r="BU172">
        <v>14</v>
      </c>
      <c r="BW172">
        <v>47</v>
      </c>
      <c r="BY172" t="s">
        <v>113</v>
      </c>
      <c r="BZ172" t="s">
        <v>3043</v>
      </c>
      <c r="CA172" t="s">
        <v>3044</v>
      </c>
      <c r="CB172" t="s">
        <v>3045</v>
      </c>
      <c r="CC172">
        <v>100</v>
      </c>
      <c r="CE172">
        <v>2017</v>
      </c>
      <c r="CF172" t="s">
        <v>113</v>
      </c>
      <c r="CG172" t="s">
        <v>3046</v>
      </c>
      <c r="CH172" t="s">
        <v>3047</v>
      </c>
      <c r="CI172" t="s">
        <v>132</v>
      </c>
      <c r="CJ172">
        <v>2022</v>
      </c>
      <c r="CL172" t="s">
        <v>113</v>
      </c>
      <c r="CM172" t="s">
        <v>3048</v>
      </c>
      <c r="CN172" t="s">
        <v>113</v>
      </c>
      <c r="CO172" t="s">
        <v>3049</v>
      </c>
      <c r="CP172" t="s">
        <v>3050</v>
      </c>
      <c r="CQ172" t="s">
        <v>3027</v>
      </c>
      <c r="CR172" t="s">
        <v>137</v>
      </c>
      <c r="CS172" t="str">
        <f>HYPERLINK("https://nconnect.nicmar.ac.in/pdf/280_resume_1771551360.pdf/Y2FyZWVy","View Resume")</f>
        <v>0</v>
      </c>
    </row>
    <row r="173" spans="1:97">
      <c r="A173" t="s">
        <v>2600</v>
      </c>
      <c r="B173" t="s">
        <v>139</v>
      </c>
      <c r="C173" t="s">
        <v>296</v>
      </c>
      <c r="D173" t="s">
        <v>2601</v>
      </c>
      <c r="E173" t="s">
        <v>3051</v>
      </c>
      <c r="F173" t="s">
        <v>3052</v>
      </c>
      <c r="G173">
        <v>9958119915</v>
      </c>
      <c r="H173" t="s">
        <v>103</v>
      </c>
      <c r="I173" t="s">
        <v>3053</v>
      </c>
      <c r="J173" t="s">
        <v>105</v>
      </c>
      <c r="K173" t="s">
        <v>1854</v>
      </c>
      <c r="L173" t="s">
        <v>3054</v>
      </c>
      <c r="M173" t="s">
        <v>3055</v>
      </c>
      <c r="N173" t="s">
        <v>109</v>
      </c>
      <c r="AI173" t="s">
        <v>3056</v>
      </c>
      <c r="AJ173" t="s">
        <v>3057</v>
      </c>
      <c r="AK173" t="s">
        <v>2161</v>
      </c>
      <c r="AL173">
        <v>82.71</v>
      </c>
      <c r="AN173">
        <v>1993</v>
      </c>
      <c r="AO173" t="s">
        <v>113</v>
      </c>
      <c r="AP173" t="s">
        <v>3058</v>
      </c>
      <c r="AQ173" t="s">
        <v>3057</v>
      </c>
      <c r="AR173" t="s">
        <v>2735</v>
      </c>
      <c r="AS173">
        <v>71</v>
      </c>
      <c r="AU173">
        <v>1995</v>
      </c>
      <c r="AV173" t="s">
        <v>109</v>
      </c>
      <c r="BC173" t="s">
        <v>113</v>
      </c>
      <c r="BD173" t="s">
        <v>3059</v>
      </c>
      <c r="BE173" t="s">
        <v>3060</v>
      </c>
      <c r="BF173" t="s">
        <v>3061</v>
      </c>
      <c r="BG173">
        <v>62</v>
      </c>
      <c r="BI173">
        <v>1999</v>
      </c>
      <c r="BJ173">
        <v>19</v>
      </c>
      <c r="BK173" t="s">
        <v>3062</v>
      </c>
      <c r="BL173">
        <v>34</v>
      </c>
      <c r="BN173" t="s">
        <v>113</v>
      </c>
      <c r="BO173" t="s">
        <v>3063</v>
      </c>
      <c r="BP173" t="s">
        <v>3064</v>
      </c>
      <c r="BQ173" t="s">
        <v>3065</v>
      </c>
      <c r="BR173">
        <v>76</v>
      </c>
      <c r="BT173">
        <v>2012</v>
      </c>
      <c r="BU173">
        <v>31</v>
      </c>
      <c r="BV173" t="s">
        <v>3063</v>
      </c>
      <c r="BW173">
        <v>37</v>
      </c>
      <c r="BY173" t="s">
        <v>113</v>
      </c>
      <c r="BZ173" t="s">
        <v>3066</v>
      </c>
      <c r="CA173" t="s">
        <v>3067</v>
      </c>
      <c r="CB173" t="s">
        <v>3068</v>
      </c>
      <c r="CC173">
        <v>75</v>
      </c>
      <c r="CE173">
        <v>2018</v>
      </c>
      <c r="CF173" t="s">
        <v>109</v>
      </c>
      <c r="CL173" t="s">
        <v>113</v>
      </c>
      <c r="CM173" t="s">
        <v>3069</v>
      </c>
      <c r="CN173" t="s">
        <v>113</v>
      </c>
      <c r="CO173" t="s">
        <v>3070</v>
      </c>
      <c r="CP173" t="s">
        <v>3071</v>
      </c>
      <c r="CQ173" t="s">
        <v>3072</v>
      </c>
      <c r="CR173" t="s">
        <v>137</v>
      </c>
      <c r="CS173" t="str">
        <f>HYPERLINK("https://nconnect.nicmar.ac.in/pdf/284_resume_1771556113.pdf/Y2FyZWVy","View Resume")</f>
        <v>0</v>
      </c>
    </row>
    <row r="174" spans="1:97">
      <c r="A174" t="s">
        <v>848</v>
      </c>
      <c r="B174" t="s">
        <v>139</v>
      </c>
      <c r="C174" t="s">
        <v>166</v>
      </c>
      <c r="D174" t="s">
        <v>849</v>
      </c>
      <c r="E174" t="s">
        <v>3073</v>
      </c>
      <c r="F174" t="s">
        <v>3074</v>
      </c>
      <c r="G174">
        <v>8944907767</v>
      </c>
      <c r="H174" t="s">
        <v>170</v>
      </c>
      <c r="I174" t="s">
        <v>3075</v>
      </c>
      <c r="J174" t="s">
        <v>145</v>
      </c>
      <c r="K174" t="s">
        <v>3076</v>
      </c>
      <c r="L174" t="s">
        <v>3077</v>
      </c>
      <c r="M174" t="s">
        <v>3078</v>
      </c>
      <c r="N174" t="s">
        <v>109</v>
      </c>
      <c r="AI174" t="s">
        <v>3079</v>
      </c>
      <c r="AJ174" t="s">
        <v>3080</v>
      </c>
      <c r="AK174" t="s">
        <v>3081</v>
      </c>
      <c r="AL174">
        <v>81.7</v>
      </c>
      <c r="AM174">
        <v>8.6</v>
      </c>
      <c r="AN174">
        <v>2010</v>
      </c>
      <c r="AO174" t="s">
        <v>113</v>
      </c>
      <c r="AP174" t="s">
        <v>3082</v>
      </c>
      <c r="AQ174" t="s">
        <v>3083</v>
      </c>
      <c r="AR174" t="s">
        <v>3084</v>
      </c>
      <c r="AS174">
        <v>82.6</v>
      </c>
      <c r="AU174">
        <v>2012</v>
      </c>
      <c r="AV174" t="s">
        <v>109</v>
      </c>
      <c r="BC174" t="s">
        <v>113</v>
      </c>
      <c r="BD174" t="s">
        <v>3085</v>
      </c>
      <c r="BE174" t="s">
        <v>3086</v>
      </c>
      <c r="BF174" t="s">
        <v>3087</v>
      </c>
      <c r="BG174">
        <v>58</v>
      </c>
      <c r="BI174">
        <v>2016</v>
      </c>
      <c r="BJ174">
        <v>19</v>
      </c>
      <c r="BK174" t="s">
        <v>3088</v>
      </c>
      <c r="BL174">
        <v>27</v>
      </c>
      <c r="BN174" t="s">
        <v>113</v>
      </c>
      <c r="BO174" t="s">
        <v>3089</v>
      </c>
      <c r="BP174" t="s">
        <v>3090</v>
      </c>
      <c r="BQ174" t="s">
        <v>3091</v>
      </c>
      <c r="BR174">
        <v>75.5</v>
      </c>
      <c r="BT174">
        <v>2018</v>
      </c>
      <c r="BU174">
        <v>31</v>
      </c>
      <c r="BV174" t="s">
        <v>1391</v>
      </c>
      <c r="BW174">
        <v>53</v>
      </c>
      <c r="BX174" t="s">
        <v>3091</v>
      </c>
      <c r="BY174" t="s">
        <v>109</v>
      </c>
      <c r="CF174" t="s">
        <v>113</v>
      </c>
      <c r="CG174" t="s">
        <v>3091</v>
      </c>
      <c r="CH174" t="s">
        <v>3092</v>
      </c>
      <c r="CI174" t="s">
        <v>132</v>
      </c>
      <c r="CJ174">
        <v>2026</v>
      </c>
      <c r="CL174" t="s">
        <v>113</v>
      </c>
      <c r="CM174" t="s">
        <v>3093</v>
      </c>
      <c r="CN174" t="s">
        <v>113</v>
      </c>
      <c r="CO174" t="s">
        <v>3094</v>
      </c>
      <c r="CP174" t="s">
        <v>462</v>
      </c>
      <c r="CQ174" t="s">
        <v>3095</v>
      </c>
      <c r="CR174" t="str">
        <f>HYPERLINK("https://nconnect.nicmar.ac.in/public/storage/profile/6997559cc5a8f.png","Download")</f>
        <v>0</v>
      </c>
      <c r="CS174" t="str">
        <f>HYPERLINK("https://nconnect.nicmar.ac.in/pdf/285_resume_1771558431.pdf/Y2FyZWVy","View Resume")</f>
        <v>0</v>
      </c>
    </row>
    <row r="175" spans="1:97">
      <c r="A175" t="s">
        <v>344</v>
      </c>
      <c r="B175" t="s">
        <v>98</v>
      </c>
      <c r="C175" t="s">
        <v>296</v>
      </c>
      <c r="D175" t="s">
        <v>345</v>
      </c>
      <c r="E175" t="s">
        <v>3096</v>
      </c>
      <c r="F175" t="s">
        <v>3097</v>
      </c>
      <c r="G175">
        <v>9987468842</v>
      </c>
      <c r="H175" t="s">
        <v>103</v>
      </c>
      <c r="I175" t="s">
        <v>3098</v>
      </c>
      <c r="J175" t="s">
        <v>105</v>
      </c>
      <c r="K175" t="s">
        <v>528</v>
      </c>
      <c r="L175" t="s">
        <v>3099</v>
      </c>
      <c r="M175" t="s">
        <v>3100</v>
      </c>
      <c r="N175" t="s">
        <v>109</v>
      </c>
      <c r="AI175" t="s">
        <v>3101</v>
      </c>
      <c r="AJ175" t="s">
        <v>3102</v>
      </c>
      <c r="AK175" t="s">
        <v>1430</v>
      </c>
      <c r="AL175">
        <v>80.26</v>
      </c>
      <c r="AN175">
        <v>2001</v>
      </c>
      <c r="AO175" t="s">
        <v>113</v>
      </c>
      <c r="AP175" t="s">
        <v>3103</v>
      </c>
      <c r="AQ175" t="s">
        <v>3102</v>
      </c>
      <c r="AR175" t="s">
        <v>1430</v>
      </c>
      <c r="AS175">
        <v>63.67</v>
      </c>
      <c r="AU175">
        <v>2003</v>
      </c>
      <c r="AV175" t="s">
        <v>109</v>
      </c>
      <c r="BC175" t="s">
        <v>113</v>
      </c>
      <c r="BD175" t="s">
        <v>3104</v>
      </c>
      <c r="BE175" t="s">
        <v>3105</v>
      </c>
      <c r="BF175" t="s">
        <v>3106</v>
      </c>
      <c r="BG175">
        <v>61.83</v>
      </c>
      <c r="BI175">
        <v>2017</v>
      </c>
      <c r="BJ175">
        <v>19</v>
      </c>
      <c r="BK175" t="s">
        <v>3107</v>
      </c>
      <c r="BL175">
        <v>53</v>
      </c>
      <c r="BM175" t="s">
        <v>3108</v>
      </c>
      <c r="BN175" t="s">
        <v>113</v>
      </c>
      <c r="BO175" t="s">
        <v>3109</v>
      </c>
      <c r="BP175" t="s">
        <v>3110</v>
      </c>
      <c r="BQ175" t="s">
        <v>3111</v>
      </c>
      <c r="BR175">
        <v>0</v>
      </c>
      <c r="BS175">
        <v>7.34</v>
      </c>
      <c r="BT175">
        <v>2023</v>
      </c>
      <c r="BU175">
        <v>31</v>
      </c>
      <c r="BV175" t="s">
        <v>1972</v>
      </c>
      <c r="BW175">
        <v>53</v>
      </c>
      <c r="BX175" t="s">
        <v>3112</v>
      </c>
      <c r="BY175" t="s">
        <v>113</v>
      </c>
      <c r="BZ175" t="s">
        <v>3113</v>
      </c>
      <c r="CA175" t="s">
        <v>3105</v>
      </c>
      <c r="CB175" t="s">
        <v>3106</v>
      </c>
      <c r="CC175">
        <v>0</v>
      </c>
      <c r="CE175">
        <v>2017</v>
      </c>
      <c r="CF175" t="s">
        <v>109</v>
      </c>
      <c r="CJ175">
        <v>2026</v>
      </c>
      <c r="CL175" t="s">
        <v>109</v>
      </c>
      <c r="CN175" t="s">
        <v>109</v>
      </c>
      <c r="CP175" t="s">
        <v>3114</v>
      </c>
      <c r="CQ175" t="s">
        <v>3115</v>
      </c>
      <c r="CR175" t="s">
        <v>137</v>
      </c>
      <c r="CS175" t="str">
        <f>HYPERLINK("https://nconnect.nicmar.ac.in/pdf/260_resume_1771559458.pdf/Y2FyZWVy","View Resume")</f>
        <v>0</v>
      </c>
    </row>
    <row r="176" spans="1:97">
      <c r="A176" t="s">
        <v>658</v>
      </c>
      <c r="B176" t="s">
        <v>319</v>
      </c>
      <c r="C176" t="s">
        <v>140</v>
      </c>
      <c r="D176" t="s">
        <v>141</v>
      </c>
      <c r="E176" t="s">
        <v>3116</v>
      </c>
      <c r="F176" t="s">
        <v>3117</v>
      </c>
      <c r="G176">
        <v>9739779911</v>
      </c>
      <c r="H176" t="s">
        <v>103</v>
      </c>
      <c r="I176" t="s">
        <v>3118</v>
      </c>
      <c r="J176" t="s">
        <v>105</v>
      </c>
      <c r="K176" t="s">
        <v>3119</v>
      </c>
      <c r="L176" t="s">
        <v>3120</v>
      </c>
      <c r="M176" t="s">
        <v>3121</v>
      </c>
      <c r="N176" t="s">
        <v>109</v>
      </c>
      <c r="AI176" t="s">
        <v>3122</v>
      </c>
      <c r="AJ176" t="s">
        <v>1235</v>
      </c>
      <c r="AK176" t="s">
        <v>3123</v>
      </c>
      <c r="AL176">
        <v>68.8</v>
      </c>
      <c r="AN176">
        <v>2005</v>
      </c>
      <c r="AO176" t="s">
        <v>113</v>
      </c>
      <c r="AP176" t="s">
        <v>3122</v>
      </c>
      <c r="AQ176" t="s">
        <v>1235</v>
      </c>
      <c r="AR176" t="s">
        <v>3124</v>
      </c>
      <c r="AS176">
        <v>73.2</v>
      </c>
      <c r="AU176">
        <v>2007</v>
      </c>
      <c r="AV176" t="s">
        <v>109</v>
      </c>
      <c r="BC176" t="s">
        <v>113</v>
      </c>
      <c r="BD176" t="s">
        <v>3125</v>
      </c>
      <c r="BE176" t="s">
        <v>3126</v>
      </c>
      <c r="BF176" t="s">
        <v>355</v>
      </c>
      <c r="BG176">
        <v>81.2</v>
      </c>
      <c r="BH176">
        <v>8.87</v>
      </c>
      <c r="BI176">
        <v>2011</v>
      </c>
      <c r="BJ176">
        <v>1</v>
      </c>
      <c r="BL176">
        <v>9</v>
      </c>
      <c r="BN176" t="s">
        <v>113</v>
      </c>
      <c r="BO176" t="s">
        <v>3125</v>
      </c>
      <c r="BP176" t="s">
        <v>3127</v>
      </c>
      <c r="BQ176" t="s">
        <v>2050</v>
      </c>
      <c r="BR176">
        <v>85.2</v>
      </c>
      <c r="BS176">
        <v>9.27</v>
      </c>
      <c r="BT176">
        <v>2013</v>
      </c>
      <c r="BU176">
        <v>14</v>
      </c>
      <c r="BW176">
        <v>7</v>
      </c>
      <c r="BY176" t="s">
        <v>109</v>
      </c>
      <c r="CF176" t="s">
        <v>113</v>
      </c>
      <c r="CG176" t="s">
        <v>3128</v>
      </c>
      <c r="CH176" t="s">
        <v>3129</v>
      </c>
      <c r="CI176" t="s">
        <v>132</v>
      </c>
      <c r="CJ176">
        <v>2024</v>
      </c>
      <c r="CL176" t="s">
        <v>109</v>
      </c>
      <c r="CM176" t="s">
        <v>3130</v>
      </c>
      <c r="CN176" t="s">
        <v>113</v>
      </c>
      <c r="CO176" t="s">
        <v>3131</v>
      </c>
      <c r="CP176" t="s">
        <v>3132</v>
      </c>
      <c r="CQ176" t="s">
        <v>3133</v>
      </c>
      <c r="CR176" t="str">
        <f>HYPERLINK("https://nconnect.nicmar.ac.in/public/storage/profile/6997dd43ea14a.png","Download")</f>
        <v>0</v>
      </c>
      <c r="CS176" t="str">
        <f>HYPERLINK("https://nconnect.nicmar.ac.in/pdf/37_resume_1771561472.pdf/Y2FyZWVy","View Resume")</f>
        <v>0</v>
      </c>
    </row>
    <row r="177" spans="1:97">
      <c r="A177" t="s">
        <v>295</v>
      </c>
      <c r="B177" t="s">
        <v>139</v>
      </c>
      <c r="C177" t="s">
        <v>296</v>
      </c>
      <c r="D177" t="s">
        <v>297</v>
      </c>
      <c r="E177" t="s">
        <v>3134</v>
      </c>
      <c r="F177" t="s">
        <v>3135</v>
      </c>
      <c r="G177">
        <v>7204788896</v>
      </c>
      <c r="H177" t="s">
        <v>103</v>
      </c>
      <c r="I177" t="s">
        <v>3136</v>
      </c>
      <c r="J177" t="s">
        <v>105</v>
      </c>
      <c r="K177" t="s">
        <v>3137</v>
      </c>
      <c r="L177" t="s">
        <v>3138</v>
      </c>
      <c r="M177" t="s">
        <v>3139</v>
      </c>
      <c r="N177" t="s">
        <v>109</v>
      </c>
      <c r="AI177" t="s">
        <v>3140</v>
      </c>
      <c r="AJ177" t="s">
        <v>3141</v>
      </c>
      <c r="AK177" t="s">
        <v>3142</v>
      </c>
      <c r="AL177">
        <v>78.24</v>
      </c>
      <c r="AN177">
        <v>2007</v>
      </c>
      <c r="AO177" t="s">
        <v>109</v>
      </c>
      <c r="AV177" t="s">
        <v>113</v>
      </c>
      <c r="AW177" t="s">
        <v>1151</v>
      </c>
      <c r="AX177" t="s">
        <v>3143</v>
      </c>
      <c r="AY177" t="s">
        <v>310</v>
      </c>
      <c r="AZ177">
        <v>86.8</v>
      </c>
      <c r="BB177">
        <v>2010</v>
      </c>
      <c r="BC177" t="s">
        <v>113</v>
      </c>
      <c r="BD177" t="s">
        <v>3144</v>
      </c>
      <c r="BE177" t="s">
        <v>3145</v>
      </c>
      <c r="BF177" t="s">
        <v>3146</v>
      </c>
      <c r="BG177">
        <v>79.94</v>
      </c>
      <c r="BI177">
        <v>2013</v>
      </c>
      <c r="BJ177">
        <v>1</v>
      </c>
      <c r="BL177">
        <v>9</v>
      </c>
      <c r="BN177" t="s">
        <v>113</v>
      </c>
      <c r="BO177" t="s">
        <v>3144</v>
      </c>
      <c r="BP177" t="s">
        <v>3147</v>
      </c>
      <c r="BQ177" t="s">
        <v>141</v>
      </c>
      <c r="BR177">
        <v>73.62</v>
      </c>
      <c r="BT177">
        <v>2015</v>
      </c>
      <c r="BU177">
        <v>14</v>
      </c>
      <c r="BW177">
        <v>47</v>
      </c>
      <c r="BY177" t="s">
        <v>109</v>
      </c>
      <c r="CF177" t="s">
        <v>113</v>
      </c>
      <c r="CG177" t="s">
        <v>3148</v>
      </c>
      <c r="CH177" t="s">
        <v>3147</v>
      </c>
      <c r="CI177" t="s">
        <v>241</v>
      </c>
      <c r="CK177" t="s">
        <v>109</v>
      </c>
      <c r="CL177" t="s">
        <v>113</v>
      </c>
      <c r="CM177" t="s">
        <v>3149</v>
      </c>
      <c r="CN177" t="s">
        <v>113</v>
      </c>
      <c r="CO177" t="s">
        <v>3150</v>
      </c>
      <c r="CP177" t="s">
        <v>3151</v>
      </c>
      <c r="CQ177" t="s">
        <v>3152</v>
      </c>
      <c r="CR177" t="s">
        <v>137</v>
      </c>
      <c r="CS177" t="str">
        <f>HYPERLINK("https://nconnect.nicmar.ac.in/pdf/286_resume_1771561990.pdf/Y2FyZWVy","View Resume")</f>
        <v>0</v>
      </c>
    </row>
    <row r="178" spans="1:97">
      <c r="A178" t="s">
        <v>658</v>
      </c>
      <c r="B178" t="s">
        <v>319</v>
      </c>
      <c r="C178" t="s">
        <v>140</v>
      </c>
      <c r="D178" t="s">
        <v>141</v>
      </c>
      <c r="E178" t="s">
        <v>3153</v>
      </c>
      <c r="F178" t="s">
        <v>3154</v>
      </c>
      <c r="G178">
        <v>9644802998</v>
      </c>
      <c r="H178" t="s">
        <v>103</v>
      </c>
      <c r="I178" t="s">
        <v>3155</v>
      </c>
      <c r="J178" t="s">
        <v>105</v>
      </c>
      <c r="K178" t="s">
        <v>425</v>
      </c>
      <c r="L178" t="s">
        <v>3156</v>
      </c>
      <c r="M178" t="s">
        <v>3157</v>
      </c>
      <c r="N178" t="s">
        <v>109</v>
      </c>
      <c r="AI178" t="s">
        <v>3158</v>
      </c>
      <c r="AJ178" t="s">
        <v>3159</v>
      </c>
      <c r="AK178" t="s">
        <v>784</v>
      </c>
      <c r="AL178">
        <v>80.4</v>
      </c>
      <c r="AN178">
        <v>1996</v>
      </c>
      <c r="AO178" t="s">
        <v>113</v>
      </c>
      <c r="AP178" t="s">
        <v>3158</v>
      </c>
      <c r="AQ178" t="s">
        <v>3159</v>
      </c>
      <c r="AR178" t="s">
        <v>3160</v>
      </c>
      <c r="AS178">
        <v>72.4</v>
      </c>
      <c r="AU178">
        <v>1998</v>
      </c>
      <c r="AV178" t="s">
        <v>109</v>
      </c>
      <c r="BC178" t="s">
        <v>113</v>
      </c>
      <c r="BD178" t="s">
        <v>3161</v>
      </c>
      <c r="BE178" t="s">
        <v>3162</v>
      </c>
      <c r="BF178" t="s">
        <v>310</v>
      </c>
      <c r="BG178">
        <v>72.4</v>
      </c>
      <c r="BI178">
        <v>2002</v>
      </c>
      <c r="BJ178">
        <v>2</v>
      </c>
      <c r="BL178">
        <v>9</v>
      </c>
      <c r="BN178" t="s">
        <v>113</v>
      </c>
      <c r="BO178" t="s">
        <v>3163</v>
      </c>
      <c r="BP178" t="s">
        <v>3164</v>
      </c>
      <c r="BQ178" t="s">
        <v>141</v>
      </c>
      <c r="BR178">
        <v>79.91</v>
      </c>
      <c r="BT178">
        <v>2010</v>
      </c>
      <c r="BU178">
        <v>14</v>
      </c>
      <c r="BW178">
        <v>47</v>
      </c>
      <c r="BY178" t="s">
        <v>109</v>
      </c>
      <c r="CF178" t="s">
        <v>113</v>
      </c>
      <c r="CG178" t="s">
        <v>3165</v>
      </c>
      <c r="CH178" t="s">
        <v>3166</v>
      </c>
      <c r="CI178" t="s">
        <v>132</v>
      </c>
      <c r="CJ178">
        <v>2021</v>
      </c>
      <c r="CL178" t="s">
        <v>113</v>
      </c>
      <c r="CM178" t="s">
        <v>3167</v>
      </c>
      <c r="CN178" t="s">
        <v>113</v>
      </c>
      <c r="CO178" t="s">
        <v>3168</v>
      </c>
      <c r="CP178" t="s">
        <v>3169</v>
      </c>
      <c r="CQ178" t="s">
        <v>3170</v>
      </c>
      <c r="CR178" t="s">
        <v>137</v>
      </c>
      <c r="CS178" t="str">
        <f>HYPERLINK("https://nconnect.nicmar.ac.in/pdf/287_resume_1771562732.pdf/Y2FyZWVy","View Resume")</f>
        <v>0</v>
      </c>
    </row>
    <row r="179" spans="1:97">
      <c r="A179" t="s">
        <v>523</v>
      </c>
      <c r="B179" t="s">
        <v>139</v>
      </c>
      <c r="C179" t="s">
        <v>166</v>
      </c>
      <c r="D179" t="s">
        <v>524</v>
      </c>
      <c r="E179" t="s">
        <v>3171</v>
      </c>
      <c r="F179" t="s">
        <v>3172</v>
      </c>
      <c r="G179">
        <v>9021467941</v>
      </c>
      <c r="H179" t="s">
        <v>103</v>
      </c>
      <c r="I179" t="s">
        <v>3173</v>
      </c>
      <c r="J179" t="s">
        <v>105</v>
      </c>
      <c r="K179" t="s">
        <v>146</v>
      </c>
      <c r="L179" t="s">
        <v>3174</v>
      </c>
      <c r="M179" t="s">
        <v>3175</v>
      </c>
      <c r="N179" t="s">
        <v>109</v>
      </c>
      <c r="AI179" t="s">
        <v>3176</v>
      </c>
      <c r="AJ179" t="s">
        <v>3177</v>
      </c>
      <c r="AK179" t="s">
        <v>3178</v>
      </c>
      <c r="AL179">
        <v>87</v>
      </c>
      <c r="AN179">
        <v>2004</v>
      </c>
      <c r="AO179" t="s">
        <v>113</v>
      </c>
      <c r="AP179" t="s">
        <v>3179</v>
      </c>
      <c r="AQ179" t="s">
        <v>3177</v>
      </c>
      <c r="AR179" t="s">
        <v>3180</v>
      </c>
      <c r="AS179">
        <v>75</v>
      </c>
      <c r="AU179">
        <v>2006</v>
      </c>
      <c r="AV179" t="s">
        <v>109</v>
      </c>
      <c r="BC179" t="s">
        <v>113</v>
      </c>
      <c r="BD179" t="s">
        <v>2753</v>
      </c>
      <c r="BE179" t="s">
        <v>3181</v>
      </c>
      <c r="BF179" t="s">
        <v>259</v>
      </c>
      <c r="BG179">
        <v>63</v>
      </c>
      <c r="BI179">
        <v>2010</v>
      </c>
      <c r="BJ179">
        <v>19</v>
      </c>
      <c r="BK179" t="s">
        <v>3182</v>
      </c>
      <c r="BL179">
        <v>54</v>
      </c>
      <c r="BN179" t="s">
        <v>109</v>
      </c>
      <c r="BY179" t="s">
        <v>109</v>
      </c>
      <c r="CF179" t="s">
        <v>109</v>
      </c>
      <c r="CL179" t="s">
        <v>113</v>
      </c>
      <c r="CM179" t="s">
        <v>3183</v>
      </c>
      <c r="CN179" t="s">
        <v>113</v>
      </c>
      <c r="CO179" t="s">
        <v>3184</v>
      </c>
      <c r="CP179" t="s">
        <v>3185</v>
      </c>
      <c r="CQ179" t="s">
        <v>3186</v>
      </c>
      <c r="CR179" t="s">
        <v>137</v>
      </c>
      <c r="CS179" t="str">
        <f>HYPERLINK("https://nconnect.nicmar.ac.in/pdf/298_resume_1771564557.pdf/Y2FyZWVy","View Resume")</f>
        <v>0</v>
      </c>
    </row>
    <row r="180" spans="1:97">
      <c r="A180" t="s">
        <v>224</v>
      </c>
      <c r="B180" t="s">
        <v>139</v>
      </c>
      <c r="C180" t="s">
        <v>166</v>
      </c>
      <c r="D180" t="s">
        <v>225</v>
      </c>
      <c r="E180" t="s">
        <v>3187</v>
      </c>
      <c r="F180" t="s">
        <v>3188</v>
      </c>
      <c r="G180">
        <v>8454971645</v>
      </c>
      <c r="H180" t="s">
        <v>170</v>
      </c>
      <c r="I180" t="s">
        <v>3189</v>
      </c>
      <c r="J180" t="s">
        <v>145</v>
      </c>
      <c r="K180" t="s">
        <v>1274</v>
      </c>
      <c r="L180" t="s">
        <v>3190</v>
      </c>
      <c r="M180" t="s">
        <v>3191</v>
      </c>
      <c r="N180" t="s">
        <v>109</v>
      </c>
      <c r="AI180" t="s">
        <v>3192</v>
      </c>
      <c r="AJ180" t="s">
        <v>3193</v>
      </c>
      <c r="AK180" t="s">
        <v>3194</v>
      </c>
      <c r="AL180">
        <v>71</v>
      </c>
      <c r="AN180">
        <v>2018</v>
      </c>
      <c r="AO180" t="s">
        <v>113</v>
      </c>
      <c r="AP180" t="s">
        <v>3195</v>
      </c>
      <c r="AQ180" t="s">
        <v>3193</v>
      </c>
      <c r="AR180" t="s">
        <v>3196</v>
      </c>
      <c r="AS180">
        <v>71.2</v>
      </c>
      <c r="AU180">
        <v>2020</v>
      </c>
      <c r="AV180" t="s">
        <v>109</v>
      </c>
      <c r="BC180" t="s">
        <v>113</v>
      </c>
      <c r="BD180" t="s">
        <v>916</v>
      </c>
      <c r="BE180" t="s">
        <v>3197</v>
      </c>
      <c r="BF180" t="s">
        <v>3198</v>
      </c>
      <c r="BG180">
        <v>80</v>
      </c>
      <c r="BI180">
        <v>2023</v>
      </c>
      <c r="BJ180">
        <v>9</v>
      </c>
      <c r="BL180">
        <v>53</v>
      </c>
      <c r="BM180" t="s">
        <v>3199</v>
      </c>
      <c r="BN180" t="s">
        <v>113</v>
      </c>
      <c r="BO180" t="s">
        <v>916</v>
      </c>
      <c r="BP180" t="s">
        <v>3193</v>
      </c>
      <c r="BQ180" t="s">
        <v>3200</v>
      </c>
      <c r="BR180">
        <v>82</v>
      </c>
      <c r="BT180">
        <v>2025</v>
      </c>
      <c r="BU180">
        <v>31</v>
      </c>
      <c r="BV180" t="s">
        <v>3201</v>
      </c>
      <c r="BW180">
        <v>24</v>
      </c>
      <c r="BY180" t="s">
        <v>109</v>
      </c>
      <c r="CF180" t="s">
        <v>109</v>
      </c>
      <c r="CL180" t="s">
        <v>113</v>
      </c>
      <c r="CM180" t="s">
        <v>3202</v>
      </c>
      <c r="CN180" t="s">
        <v>113</v>
      </c>
      <c r="CO180" t="s">
        <v>3203</v>
      </c>
      <c r="CP180" t="s">
        <v>3204</v>
      </c>
      <c r="CQ180" t="s">
        <v>3205</v>
      </c>
      <c r="CR180" t="s">
        <v>137</v>
      </c>
      <c r="CS180" t="str">
        <f>HYPERLINK("https://nconnect.nicmar.ac.in/pdf/99_resume_1771565711.pdf/Y2FyZWVy","View Resume")</f>
        <v>0</v>
      </c>
    </row>
    <row r="181" spans="1:97">
      <c r="A181" t="s">
        <v>1187</v>
      </c>
      <c r="B181" t="s">
        <v>319</v>
      </c>
      <c r="C181" t="s">
        <v>99</v>
      </c>
      <c r="D181" t="s">
        <v>1188</v>
      </c>
      <c r="E181" t="s">
        <v>3206</v>
      </c>
      <c r="F181" t="s">
        <v>3207</v>
      </c>
      <c r="G181">
        <v>9400077230</v>
      </c>
      <c r="H181" t="s">
        <v>103</v>
      </c>
      <c r="I181" t="s">
        <v>3208</v>
      </c>
      <c r="J181" t="s">
        <v>105</v>
      </c>
      <c r="K181" t="s">
        <v>3209</v>
      </c>
      <c r="L181" t="s">
        <v>3210</v>
      </c>
      <c r="M181" t="s">
        <v>3211</v>
      </c>
      <c r="N181" t="s">
        <v>109</v>
      </c>
      <c r="AI181" t="s">
        <v>3212</v>
      </c>
      <c r="AJ181" t="s">
        <v>3213</v>
      </c>
      <c r="AK181" t="s">
        <v>3214</v>
      </c>
      <c r="AL181">
        <v>85</v>
      </c>
      <c r="AN181">
        <v>2005</v>
      </c>
      <c r="AO181" t="s">
        <v>113</v>
      </c>
      <c r="AP181" t="s">
        <v>3215</v>
      </c>
      <c r="AQ181" t="s">
        <v>3213</v>
      </c>
      <c r="AR181" t="s">
        <v>3216</v>
      </c>
      <c r="AS181">
        <v>75</v>
      </c>
      <c r="AU181">
        <v>2007</v>
      </c>
      <c r="AV181" t="s">
        <v>113</v>
      </c>
      <c r="AW181" t="s">
        <v>3217</v>
      </c>
      <c r="AX181" t="s">
        <v>3218</v>
      </c>
      <c r="AY181" t="s">
        <v>3219</v>
      </c>
      <c r="AZ181">
        <v>75</v>
      </c>
      <c r="BB181">
        <v>2010</v>
      </c>
      <c r="BC181" t="s">
        <v>113</v>
      </c>
      <c r="BD181" t="s">
        <v>3220</v>
      </c>
      <c r="BE181" t="s">
        <v>3221</v>
      </c>
      <c r="BF181" t="s">
        <v>3222</v>
      </c>
      <c r="BG181">
        <v>65</v>
      </c>
      <c r="BI181">
        <v>2015</v>
      </c>
      <c r="BJ181">
        <v>8</v>
      </c>
      <c r="BL181">
        <v>2</v>
      </c>
      <c r="BN181" t="s">
        <v>113</v>
      </c>
      <c r="BO181" t="s">
        <v>944</v>
      </c>
      <c r="BP181" t="s">
        <v>3223</v>
      </c>
      <c r="BQ181" t="s">
        <v>3222</v>
      </c>
      <c r="BR181">
        <v>75</v>
      </c>
      <c r="BT181">
        <v>2018</v>
      </c>
      <c r="BU181">
        <v>31</v>
      </c>
      <c r="BW181">
        <v>2</v>
      </c>
      <c r="BY181" t="s">
        <v>109</v>
      </c>
      <c r="CF181" t="s">
        <v>113</v>
      </c>
      <c r="CG181" t="s">
        <v>3224</v>
      </c>
      <c r="CH181" t="s">
        <v>796</v>
      </c>
      <c r="CI181" t="s">
        <v>132</v>
      </c>
      <c r="CJ181">
        <v>2025</v>
      </c>
      <c r="CL181" t="s">
        <v>113</v>
      </c>
      <c r="CM181" t="s">
        <v>3225</v>
      </c>
      <c r="CN181" t="s">
        <v>113</v>
      </c>
      <c r="CO181" t="s">
        <v>3226</v>
      </c>
      <c r="CP181" t="s">
        <v>3214</v>
      </c>
      <c r="CQ181" t="s">
        <v>3227</v>
      </c>
      <c r="CR181" t="str">
        <f>HYPERLINK("https://nconnect.nicmar.ac.in/public/storage/profile/6997eb76d2c45.png","Download")</f>
        <v>0</v>
      </c>
      <c r="CS181" t="str">
        <f>HYPERLINK("https://nconnect.nicmar.ac.in/pdf/301_resume_1771565857.pdf/Y2FyZWVy","View Resume")</f>
        <v>0</v>
      </c>
    </row>
    <row r="182" spans="1:97">
      <c r="A182" t="s">
        <v>1120</v>
      </c>
      <c r="B182" t="s">
        <v>98</v>
      </c>
      <c r="C182" t="s">
        <v>99</v>
      </c>
      <c r="D182" t="s">
        <v>1121</v>
      </c>
      <c r="E182" t="s">
        <v>3228</v>
      </c>
      <c r="F182" t="s">
        <v>3229</v>
      </c>
      <c r="G182">
        <v>8888999119</v>
      </c>
      <c r="H182" t="s">
        <v>170</v>
      </c>
      <c r="I182" t="s">
        <v>3230</v>
      </c>
      <c r="J182" t="s">
        <v>105</v>
      </c>
      <c r="K182" t="s">
        <v>229</v>
      </c>
      <c r="L182" t="s">
        <v>3231</v>
      </c>
      <c r="M182" t="s">
        <v>3232</v>
      </c>
      <c r="N182" t="s">
        <v>109</v>
      </c>
      <c r="AI182" t="s">
        <v>3233</v>
      </c>
      <c r="AJ182" t="s">
        <v>2588</v>
      </c>
      <c r="AK182" t="s">
        <v>3234</v>
      </c>
      <c r="AL182">
        <v>82.3</v>
      </c>
      <c r="AN182">
        <v>2008</v>
      </c>
      <c r="AO182" t="s">
        <v>113</v>
      </c>
      <c r="AP182" t="s">
        <v>3235</v>
      </c>
      <c r="AQ182" t="s">
        <v>3236</v>
      </c>
      <c r="AR182" t="s">
        <v>3237</v>
      </c>
      <c r="AS182">
        <v>68.3</v>
      </c>
      <c r="AU182">
        <v>2010</v>
      </c>
      <c r="AV182" t="s">
        <v>109</v>
      </c>
      <c r="BC182" t="s">
        <v>113</v>
      </c>
      <c r="BD182" t="s">
        <v>2592</v>
      </c>
      <c r="BE182" t="s">
        <v>3238</v>
      </c>
      <c r="BF182" t="s">
        <v>1135</v>
      </c>
      <c r="BG182">
        <v>68.15</v>
      </c>
      <c r="BI182">
        <v>2015</v>
      </c>
      <c r="BJ182">
        <v>8</v>
      </c>
      <c r="BL182">
        <v>2</v>
      </c>
      <c r="BN182" t="s">
        <v>113</v>
      </c>
      <c r="BO182" t="s">
        <v>3239</v>
      </c>
      <c r="BP182" t="s">
        <v>3239</v>
      </c>
      <c r="BQ182" t="s">
        <v>1121</v>
      </c>
      <c r="BR182">
        <v>62</v>
      </c>
      <c r="BT182">
        <v>2018</v>
      </c>
      <c r="BU182">
        <v>31</v>
      </c>
      <c r="BV182" t="s">
        <v>3240</v>
      </c>
      <c r="BW182">
        <v>2</v>
      </c>
      <c r="BY182" t="s">
        <v>109</v>
      </c>
      <c r="CF182" t="s">
        <v>109</v>
      </c>
      <c r="CL182" t="s">
        <v>109</v>
      </c>
      <c r="CN182" t="s">
        <v>109</v>
      </c>
      <c r="CP182" t="s">
        <v>3241</v>
      </c>
      <c r="CQ182" t="s">
        <v>3242</v>
      </c>
      <c r="CR182" t="s">
        <v>137</v>
      </c>
      <c r="CS182" t="str">
        <f>HYPERLINK("https://nconnect.nicmar.ac.in/pdf/309_resume_1771568857.pdf/Y2FyZWVy","View Resume")</f>
        <v>0</v>
      </c>
    </row>
    <row r="183" spans="1:97">
      <c r="A183" t="s">
        <v>138</v>
      </c>
      <c r="B183" t="s">
        <v>139</v>
      </c>
      <c r="C183" t="s">
        <v>140</v>
      </c>
      <c r="D183" t="s">
        <v>141</v>
      </c>
      <c r="E183" t="s">
        <v>3243</v>
      </c>
      <c r="F183" t="s">
        <v>3244</v>
      </c>
      <c r="G183">
        <v>9970161759</v>
      </c>
      <c r="H183" t="s">
        <v>103</v>
      </c>
      <c r="I183" t="s">
        <v>3245</v>
      </c>
      <c r="J183" t="s">
        <v>105</v>
      </c>
      <c r="K183" t="s">
        <v>1541</v>
      </c>
      <c r="L183" t="s">
        <v>3246</v>
      </c>
      <c r="M183" t="s">
        <v>3247</v>
      </c>
      <c r="N183" t="s">
        <v>109</v>
      </c>
      <c r="AI183" t="s">
        <v>3248</v>
      </c>
      <c r="AJ183" t="s">
        <v>3249</v>
      </c>
      <c r="AK183" t="s">
        <v>3250</v>
      </c>
      <c r="AL183">
        <v>82.76</v>
      </c>
      <c r="AN183">
        <v>2007</v>
      </c>
      <c r="AO183" t="s">
        <v>113</v>
      </c>
      <c r="AP183" t="s">
        <v>3251</v>
      </c>
      <c r="AQ183" t="s">
        <v>3249</v>
      </c>
      <c r="AR183" t="s">
        <v>3252</v>
      </c>
      <c r="AS183">
        <v>63.5</v>
      </c>
      <c r="AU183">
        <v>2009</v>
      </c>
      <c r="AV183" t="s">
        <v>109</v>
      </c>
      <c r="BC183" t="s">
        <v>113</v>
      </c>
      <c r="BD183" t="s">
        <v>3253</v>
      </c>
      <c r="BE183" t="s">
        <v>3254</v>
      </c>
      <c r="BF183" t="s">
        <v>3255</v>
      </c>
      <c r="BG183">
        <v>72.23</v>
      </c>
      <c r="BI183">
        <v>2013</v>
      </c>
      <c r="BJ183">
        <v>2</v>
      </c>
      <c r="BL183">
        <v>9</v>
      </c>
      <c r="BN183" t="s">
        <v>113</v>
      </c>
      <c r="BO183" t="s">
        <v>3256</v>
      </c>
      <c r="BP183" t="s">
        <v>3257</v>
      </c>
      <c r="BQ183" t="s">
        <v>3258</v>
      </c>
      <c r="BR183">
        <v>71.43</v>
      </c>
      <c r="BT183">
        <v>2016</v>
      </c>
      <c r="BU183">
        <v>31</v>
      </c>
      <c r="BV183" t="s">
        <v>3259</v>
      </c>
      <c r="BW183">
        <v>47</v>
      </c>
      <c r="BY183" t="s">
        <v>109</v>
      </c>
      <c r="CF183" t="s">
        <v>113</v>
      </c>
      <c r="CG183" t="s">
        <v>3260</v>
      </c>
      <c r="CH183" t="s">
        <v>2379</v>
      </c>
      <c r="CI183" t="s">
        <v>241</v>
      </c>
      <c r="CK183" t="s">
        <v>109</v>
      </c>
      <c r="CL183" t="s">
        <v>109</v>
      </c>
      <c r="CN183" t="s">
        <v>113</v>
      </c>
      <c r="CO183" t="s">
        <v>3261</v>
      </c>
      <c r="CP183" t="s">
        <v>972</v>
      </c>
      <c r="CQ183" t="s">
        <v>3262</v>
      </c>
      <c r="CR183" t="str">
        <f>HYPERLINK("https://nconnect.nicmar.ac.in/public/storage/profile/6998008ad819c.png","Download")</f>
        <v>0</v>
      </c>
      <c r="CS183" t="str">
        <f>HYPERLINK("https://nconnect.nicmar.ac.in/pdf/306_resume_1771568739.pdf/Y2FyZWVy","View Resume")</f>
        <v>0</v>
      </c>
    </row>
    <row r="184" spans="1:97">
      <c r="A184" t="s">
        <v>165</v>
      </c>
      <c r="B184" t="s">
        <v>139</v>
      </c>
      <c r="C184" t="s">
        <v>166</v>
      </c>
      <c r="D184" t="s">
        <v>167</v>
      </c>
      <c r="E184" t="s">
        <v>3263</v>
      </c>
      <c r="F184" t="s">
        <v>3264</v>
      </c>
      <c r="G184">
        <v>8437065412</v>
      </c>
      <c r="H184" t="s">
        <v>103</v>
      </c>
      <c r="I184" t="s">
        <v>3265</v>
      </c>
      <c r="J184" t="s">
        <v>105</v>
      </c>
      <c r="K184" t="s">
        <v>507</v>
      </c>
      <c r="L184" t="s">
        <v>3266</v>
      </c>
      <c r="M184" t="s">
        <v>3267</v>
      </c>
      <c r="N184" t="s">
        <v>109</v>
      </c>
      <c r="AI184" t="s">
        <v>2633</v>
      </c>
      <c r="AJ184" t="s">
        <v>3268</v>
      </c>
      <c r="AK184" t="s">
        <v>3269</v>
      </c>
      <c r="AL184">
        <v>81.6</v>
      </c>
      <c r="AN184">
        <v>2009</v>
      </c>
      <c r="AO184" t="s">
        <v>113</v>
      </c>
      <c r="AP184" t="s">
        <v>3270</v>
      </c>
      <c r="AQ184" t="s">
        <v>3271</v>
      </c>
      <c r="AR184" t="s">
        <v>3272</v>
      </c>
      <c r="AS184">
        <v>86.8</v>
      </c>
      <c r="AU184">
        <v>2011</v>
      </c>
      <c r="AV184" t="s">
        <v>109</v>
      </c>
      <c r="BC184" t="s">
        <v>113</v>
      </c>
      <c r="BD184" t="s">
        <v>1094</v>
      </c>
      <c r="BE184" t="s">
        <v>3273</v>
      </c>
      <c r="BF184" t="s">
        <v>3274</v>
      </c>
      <c r="BG184">
        <v>80.64</v>
      </c>
      <c r="BH184">
        <v>8.96</v>
      </c>
      <c r="BI184">
        <v>2016</v>
      </c>
      <c r="BJ184">
        <v>19</v>
      </c>
      <c r="BK184" t="s">
        <v>3275</v>
      </c>
      <c r="BL184">
        <v>34</v>
      </c>
      <c r="BN184" t="s">
        <v>113</v>
      </c>
      <c r="BO184" t="s">
        <v>1094</v>
      </c>
      <c r="BP184" t="s">
        <v>3273</v>
      </c>
      <c r="BQ184" t="s">
        <v>3276</v>
      </c>
      <c r="BR184">
        <v>80.64</v>
      </c>
      <c r="BS184">
        <v>8.96</v>
      </c>
      <c r="BT184">
        <v>2016</v>
      </c>
      <c r="BU184">
        <v>31</v>
      </c>
      <c r="BV184" t="s">
        <v>3277</v>
      </c>
      <c r="BW184">
        <v>34</v>
      </c>
      <c r="BY184" t="s">
        <v>109</v>
      </c>
      <c r="CF184" t="s">
        <v>113</v>
      </c>
      <c r="CG184" t="s">
        <v>1441</v>
      </c>
      <c r="CH184" t="s">
        <v>3278</v>
      </c>
      <c r="CI184" t="s">
        <v>132</v>
      </c>
      <c r="CJ184">
        <v>2024</v>
      </c>
      <c r="CL184" t="s">
        <v>109</v>
      </c>
      <c r="CN184" t="s">
        <v>113</v>
      </c>
      <c r="CO184" t="s">
        <v>3279</v>
      </c>
      <c r="CP184" t="s">
        <v>3280</v>
      </c>
      <c r="CQ184" t="s">
        <v>3281</v>
      </c>
      <c r="CR184" t="str">
        <f>HYPERLINK("https://nconnect.nicmar.ac.in/public/storage/profile/6997e863a30c3.png","Download")</f>
        <v>0</v>
      </c>
      <c r="CS184" t="str">
        <f>HYPERLINK("https://nconnect.nicmar.ac.in/pdf/300_resume_1771569730.pdf/Y2FyZWVy","View Resume")</f>
        <v>0</v>
      </c>
    </row>
    <row r="185" spans="1:97">
      <c r="A185" t="s">
        <v>374</v>
      </c>
      <c r="B185" t="s">
        <v>98</v>
      </c>
      <c r="C185" t="s">
        <v>166</v>
      </c>
      <c r="D185" t="s">
        <v>225</v>
      </c>
      <c r="E185" t="s">
        <v>3282</v>
      </c>
      <c r="F185" t="s">
        <v>3283</v>
      </c>
      <c r="G185">
        <v>7385604069</v>
      </c>
      <c r="H185" t="s">
        <v>170</v>
      </c>
      <c r="I185" t="s">
        <v>3284</v>
      </c>
      <c r="J185" t="s">
        <v>105</v>
      </c>
      <c r="K185" t="s">
        <v>3285</v>
      </c>
      <c r="L185" t="s">
        <v>3286</v>
      </c>
      <c r="M185" t="s">
        <v>3287</v>
      </c>
      <c r="N185" t="s">
        <v>109</v>
      </c>
      <c r="AI185" t="s">
        <v>3288</v>
      </c>
      <c r="AJ185" t="s">
        <v>3289</v>
      </c>
      <c r="AK185" t="s">
        <v>3290</v>
      </c>
      <c r="AL185">
        <v>75.57</v>
      </c>
      <c r="AN185">
        <v>2000</v>
      </c>
      <c r="AO185" t="s">
        <v>113</v>
      </c>
      <c r="AP185" t="s">
        <v>3291</v>
      </c>
      <c r="AQ185" t="s">
        <v>3292</v>
      </c>
      <c r="AR185" t="s">
        <v>2206</v>
      </c>
      <c r="AS185">
        <v>65.5</v>
      </c>
      <c r="AU185">
        <v>2002</v>
      </c>
      <c r="AV185" t="s">
        <v>109</v>
      </c>
      <c r="BC185" t="s">
        <v>113</v>
      </c>
      <c r="BD185" t="s">
        <v>3293</v>
      </c>
      <c r="BE185" t="s">
        <v>3294</v>
      </c>
      <c r="BF185" t="s">
        <v>3295</v>
      </c>
      <c r="BG185">
        <v>77</v>
      </c>
      <c r="BI185">
        <v>2006</v>
      </c>
      <c r="BJ185">
        <v>19</v>
      </c>
      <c r="BK185" t="s">
        <v>3296</v>
      </c>
      <c r="BL185">
        <v>53</v>
      </c>
      <c r="BM185" t="s">
        <v>3295</v>
      </c>
      <c r="BN185" t="s">
        <v>113</v>
      </c>
      <c r="BO185" t="s">
        <v>3297</v>
      </c>
      <c r="BP185" t="s">
        <v>3298</v>
      </c>
      <c r="BQ185" t="s">
        <v>3299</v>
      </c>
      <c r="BR185">
        <v>68</v>
      </c>
      <c r="BT185">
        <v>2009</v>
      </c>
      <c r="BU185">
        <v>31</v>
      </c>
      <c r="BV185" t="s">
        <v>3300</v>
      </c>
      <c r="BW185">
        <v>53</v>
      </c>
      <c r="BX185" t="s">
        <v>3301</v>
      </c>
      <c r="BY185" t="s">
        <v>113</v>
      </c>
      <c r="BZ185" t="s">
        <v>3302</v>
      </c>
      <c r="CA185" t="s">
        <v>3298</v>
      </c>
      <c r="CB185" t="s">
        <v>264</v>
      </c>
      <c r="CC185">
        <v>64</v>
      </c>
      <c r="CE185">
        <v>2010</v>
      </c>
      <c r="CF185" t="s">
        <v>113</v>
      </c>
      <c r="CG185" t="s">
        <v>264</v>
      </c>
      <c r="CH185" t="s">
        <v>3303</v>
      </c>
      <c r="CI185" t="s">
        <v>132</v>
      </c>
      <c r="CJ185">
        <v>2016</v>
      </c>
      <c r="CL185" t="s">
        <v>113</v>
      </c>
      <c r="CM185" t="s">
        <v>3304</v>
      </c>
      <c r="CN185" t="s">
        <v>113</v>
      </c>
      <c r="CO185" t="s">
        <v>3305</v>
      </c>
      <c r="CP185" t="s">
        <v>3306</v>
      </c>
      <c r="CQ185" t="s">
        <v>3307</v>
      </c>
      <c r="CR185" t="str">
        <f>HYPERLINK("https://nconnect.nicmar.ac.in/public/storage/profile/6997eb06cf5e8.png","Download")</f>
        <v>0</v>
      </c>
      <c r="CS185" t="str">
        <f>HYPERLINK("https://nconnect.nicmar.ac.in/pdf/303_resume_1771569777.pdf/Y2FyZWVy","View Resume")</f>
        <v>0</v>
      </c>
    </row>
    <row r="186" spans="1:97">
      <c r="A186" t="s">
        <v>318</v>
      </c>
      <c r="B186" t="s">
        <v>319</v>
      </c>
      <c r="C186" t="s">
        <v>166</v>
      </c>
      <c r="D186" t="s">
        <v>320</v>
      </c>
      <c r="E186" t="s">
        <v>3308</v>
      </c>
      <c r="F186" t="s">
        <v>3309</v>
      </c>
      <c r="G186">
        <v>9011067318</v>
      </c>
      <c r="H186" t="s">
        <v>103</v>
      </c>
      <c r="I186" t="s">
        <v>3310</v>
      </c>
      <c r="J186" t="s">
        <v>105</v>
      </c>
      <c r="K186" t="s">
        <v>3311</v>
      </c>
      <c r="L186" t="s">
        <v>3312</v>
      </c>
      <c r="M186" t="s">
        <v>3313</v>
      </c>
      <c r="N186" t="s">
        <v>109</v>
      </c>
      <c r="AI186" t="s">
        <v>3314</v>
      </c>
      <c r="AJ186" t="s">
        <v>3315</v>
      </c>
      <c r="AK186" t="s">
        <v>3316</v>
      </c>
      <c r="AL186">
        <v>37</v>
      </c>
      <c r="AN186">
        <v>1996</v>
      </c>
      <c r="AO186" t="s">
        <v>113</v>
      </c>
      <c r="AP186" t="s">
        <v>3314</v>
      </c>
      <c r="AQ186" t="s">
        <v>3315</v>
      </c>
      <c r="AR186" t="s">
        <v>3317</v>
      </c>
      <c r="AS186">
        <v>61</v>
      </c>
      <c r="AU186">
        <v>2000</v>
      </c>
      <c r="AV186" t="s">
        <v>109</v>
      </c>
      <c r="BC186" t="s">
        <v>113</v>
      </c>
      <c r="BD186" t="s">
        <v>2536</v>
      </c>
      <c r="BE186" t="s">
        <v>3318</v>
      </c>
      <c r="BF186" t="s">
        <v>3319</v>
      </c>
      <c r="BG186">
        <v>47</v>
      </c>
      <c r="BI186">
        <v>2003</v>
      </c>
      <c r="BJ186">
        <v>19</v>
      </c>
      <c r="BL186">
        <v>52</v>
      </c>
      <c r="BN186" t="s">
        <v>113</v>
      </c>
      <c r="BO186" t="s">
        <v>3320</v>
      </c>
      <c r="BP186" t="s">
        <v>3320</v>
      </c>
      <c r="BQ186" t="s">
        <v>3321</v>
      </c>
      <c r="BR186">
        <v>67</v>
      </c>
      <c r="BT186">
        <v>2005</v>
      </c>
      <c r="BU186">
        <v>31</v>
      </c>
      <c r="BV186" t="s">
        <v>2186</v>
      </c>
      <c r="BW186">
        <v>53</v>
      </c>
      <c r="BX186" t="s">
        <v>3322</v>
      </c>
      <c r="BY186" t="s">
        <v>113</v>
      </c>
      <c r="BZ186" t="s">
        <v>3323</v>
      </c>
      <c r="CA186" t="s">
        <v>3324</v>
      </c>
      <c r="CB186" t="s">
        <v>3325</v>
      </c>
      <c r="CC186">
        <v>60</v>
      </c>
      <c r="CE186">
        <v>2007</v>
      </c>
      <c r="CF186" t="s">
        <v>113</v>
      </c>
      <c r="CG186" t="s">
        <v>1531</v>
      </c>
      <c r="CH186" t="s">
        <v>3326</v>
      </c>
      <c r="CI186" t="s">
        <v>132</v>
      </c>
      <c r="CJ186">
        <v>2016</v>
      </c>
      <c r="CL186" t="s">
        <v>109</v>
      </c>
      <c r="CN186" t="s">
        <v>113</v>
      </c>
      <c r="CO186" t="s">
        <v>3327</v>
      </c>
      <c r="CP186" t="s">
        <v>3328</v>
      </c>
      <c r="CQ186" t="s">
        <v>3329</v>
      </c>
      <c r="CR186" t="s">
        <v>137</v>
      </c>
      <c r="CS186" t="str">
        <f>HYPERLINK("https://nconnect.nicmar.ac.in/pdf/304_resume_1771570136.pdf/Y2FyZWVy","View Resume")</f>
        <v>0</v>
      </c>
    </row>
    <row r="187" spans="1:97">
      <c r="A187" t="s">
        <v>295</v>
      </c>
      <c r="B187" t="s">
        <v>139</v>
      </c>
      <c r="C187" t="s">
        <v>296</v>
      </c>
      <c r="D187" t="s">
        <v>297</v>
      </c>
      <c r="E187" t="s">
        <v>3330</v>
      </c>
      <c r="F187" t="s">
        <v>3331</v>
      </c>
      <c r="G187">
        <v>9921239269</v>
      </c>
      <c r="H187" t="s">
        <v>103</v>
      </c>
      <c r="I187" t="s">
        <v>3332</v>
      </c>
      <c r="J187" t="s">
        <v>105</v>
      </c>
      <c r="K187" t="s">
        <v>1541</v>
      </c>
      <c r="L187" t="s">
        <v>3333</v>
      </c>
      <c r="M187" t="s">
        <v>3334</v>
      </c>
      <c r="N187" t="s">
        <v>113</v>
      </c>
      <c r="O187" t="s">
        <v>3335</v>
      </c>
      <c r="P187" t="s">
        <v>3336</v>
      </c>
      <c r="AI187" t="s">
        <v>3337</v>
      </c>
      <c r="AJ187" t="s">
        <v>3338</v>
      </c>
      <c r="AK187" t="s">
        <v>3339</v>
      </c>
      <c r="AL187">
        <v>70.26</v>
      </c>
      <c r="AN187">
        <v>2003</v>
      </c>
      <c r="AO187" t="s">
        <v>109</v>
      </c>
      <c r="AV187" t="s">
        <v>113</v>
      </c>
      <c r="AW187" t="s">
        <v>310</v>
      </c>
      <c r="AX187" t="s">
        <v>3340</v>
      </c>
      <c r="AY187" t="s">
        <v>310</v>
      </c>
      <c r="AZ187">
        <v>75.85</v>
      </c>
      <c r="BB187">
        <v>2006</v>
      </c>
      <c r="BC187" t="s">
        <v>113</v>
      </c>
      <c r="BD187" t="s">
        <v>2753</v>
      </c>
      <c r="BE187" t="s">
        <v>3341</v>
      </c>
      <c r="BF187" t="s">
        <v>310</v>
      </c>
      <c r="BG187">
        <v>73.93</v>
      </c>
      <c r="BI187">
        <v>2009</v>
      </c>
      <c r="BJ187">
        <v>2</v>
      </c>
      <c r="BL187">
        <v>9</v>
      </c>
      <c r="BN187" t="s">
        <v>113</v>
      </c>
      <c r="BO187" t="s">
        <v>2753</v>
      </c>
      <c r="BP187" t="s">
        <v>3341</v>
      </c>
      <c r="BQ187" t="s">
        <v>2658</v>
      </c>
      <c r="BR187">
        <v>8.53</v>
      </c>
      <c r="BS187">
        <v>8.53</v>
      </c>
      <c r="BT187">
        <v>2013</v>
      </c>
      <c r="BU187">
        <v>12</v>
      </c>
      <c r="BW187">
        <v>9</v>
      </c>
      <c r="BY187" t="s">
        <v>109</v>
      </c>
      <c r="CF187" t="s">
        <v>113</v>
      </c>
      <c r="CG187" t="s">
        <v>310</v>
      </c>
      <c r="CH187" t="s">
        <v>3342</v>
      </c>
      <c r="CI187" t="s">
        <v>132</v>
      </c>
      <c r="CJ187">
        <v>2024</v>
      </c>
      <c r="CL187" t="s">
        <v>109</v>
      </c>
      <c r="CN187" t="s">
        <v>113</v>
      </c>
      <c r="CO187" t="s">
        <v>3343</v>
      </c>
      <c r="CP187" t="s">
        <v>3344</v>
      </c>
      <c r="CQ187" t="s">
        <v>3345</v>
      </c>
      <c r="CR187" t="s">
        <v>137</v>
      </c>
      <c r="CS187" t="str">
        <f>HYPERLINK("https://nconnect.nicmar.ac.in/pdf/319_resume_1771570705.pdf/Y2FyZWVy","View Resume")</f>
        <v>0</v>
      </c>
    </row>
    <row r="188" spans="1:97">
      <c r="A188" t="s">
        <v>372</v>
      </c>
      <c r="B188" t="s">
        <v>139</v>
      </c>
      <c r="C188" t="s">
        <v>296</v>
      </c>
      <c r="D188" t="s">
        <v>373</v>
      </c>
      <c r="E188" t="s">
        <v>3330</v>
      </c>
      <c r="F188" t="s">
        <v>3331</v>
      </c>
      <c r="G188">
        <v>9921239269</v>
      </c>
      <c r="H188" t="s">
        <v>103</v>
      </c>
      <c r="I188" t="s">
        <v>3332</v>
      </c>
      <c r="J188" t="s">
        <v>105</v>
      </c>
      <c r="K188" t="s">
        <v>1541</v>
      </c>
      <c r="L188" t="s">
        <v>3333</v>
      </c>
      <c r="M188" t="s">
        <v>3334</v>
      </c>
      <c r="N188" t="s">
        <v>113</v>
      </c>
      <c r="O188" t="s">
        <v>3335</v>
      </c>
      <c r="P188" t="s">
        <v>3336</v>
      </c>
      <c r="AI188" t="s">
        <v>3337</v>
      </c>
      <c r="AJ188" t="s">
        <v>3338</v>
      </c>
      <c r="AK188" t="s">
        <v>3339</v>
      </c>
      <c r="AL188">
        <v>70.26</v>
      </c>
      <c r="AN188">
        <v>2003</v>
      </c>
      <c r="AO188" t="s">
        <v>109</v>
      </c>
      <c r="AV188" t="s">
        <v>113</v>
      </c>
      <c r="AW188" t="s">
        <v>310</v>
      </c>
      <c r="AX188" t="s">
        <v>3340</v>
      </c>
      <c r="AY188" t="s">
        <v>310</v>
      </c>
      <c r="AZ188">
        <v>75.85</v>
      </c>
      <c r="BB188">
        <v>2006</v>
      </c>
      <c r="BC188" t="s">
        <v>113</v>
      </c>
      <c r="BD188" t="s">
        <v>2753</v>
      </c>
      <c r="BE188" t="s">
        <v>3341</v>
      </c>
      <c r="BF188" t="s">
        <v>310</v>
      </c>
      <c r="BG188">
        <v>73.93</v>
      </c>
      <c r="BI188">
        <v>2009</v>
      </c>
      <c r="BJ188">
        <v>2</v>
      </c>
      <c r="BL188">
        <v>9</v>
      </c>
      <c r="BN188" t="s">
        <v>113</v>
      </c>
      <c r="BO188" t="s">
        <v>2753</v>
      </c>
      <c r="BP188" t="s">
        <v>3341</v>
      </c>
      <c r="BQ188" t="s">
        <v>2658</v>
      </c>
      <c r="BR188">
        <v>8.53</v>
      </c>
      <c r="BS188">
        <v>8.53</v>
      </c>
      <c r="BT188">
        <v>2013</v>
      </c>
      <c r="BU188">
        <v>12</v>
      </c>
      <c r="BW188">
        <v>9</v>
      </c>
      <c r="BY188" t="s">
        <v>109</v>
      </c>
      <c r="CF188" t="s">
        <v>113</v>
      </c>
      <c r="CG188" t="s">
        <v>310</v>
      </c>
      <c r="CH188" t="s">
        <v>3342</v>
      </c>
      <c r="CI188" t="s">
        <v>132</v>
      </c>
      <c r="CJ188">
        <v>2024</v>
      </c>
      <c r="CL188" t="s">
        <v>109</v>
      </c>
      <c r="CN188" t="s">
        <v>113</v>
      </c>
      <c r="CO188" t="s">
        <v>3343</v>
      </c>
      <c r="CP188" t="s">
        <v>3344</v>
      </c>
      <c r="CQ188" t="s">
        <v>3346</v>
      </c>
      <c r="CR188" t="s">
        <v>137</v>
      </c>
      <c r="CS188" t="str">
        <f>HYPERLINK("https://nconnect.nicmar.ac.in/pdf/319_resume_1771570705.pdf/Y2FyZWVy","View Resume")</f>
        <v>0</v>
      </c>
    </row>
    <row r="189" spans="1:97">
      <c r="A189" t="s">
        <v>138</v>
      </c>
      <c r="B189" t="s">
        <v>139</v>
      </c>
      <c r="C189" t="s">
        <v>140</v>
      </c>
      <c r="D189" t="s">
        <v>141</v>
      </c>
      <c r="E189" t="s">
        <v>3330</v>
      </c>
      <c r="F189" t="s">
        <v>3331</v>
      </c>
      <c r="G189">
        <v>9921239269</v>
      </c>
      <c r="H189" t="s">
        <v>103</v>
      </c>
      <c r="I189" t="s">
        <v>3332</v>
      </c>
      <c r="J189" t="s">
        <v>105</v>
      </c>
      <c r="K189" t="s">
        <v>1541</v>
      </c>
      <c r="L189" t="s">
        <v>3333</v>
      </c>
      <c r="M189" t="s">
        <v>3334</v>
      </c>
      <c r="N189" t="s">
        <v>113</v>
      </c>
      <c r="O189" t="s">
        <v>3335</v>
      </c>
      <c r="P189" t="s">
        <v>3336</v>
      </c>
      <c r="AI189" t="s">
        <v>3337</v>
      </c>
      <c r="AJ189" t="s">
        <v>3338</v>
      </c>
      <c r="AK189" t="s">
        <v>3339</v>
      </c>
      <c r="AL189">
        <v>70.26</v>
      </c>
      <c r="AN189">
        <v>2003</v>
      </c>
      <c r="AO189" t="s">
        <v>109</v>
      </c>
      <c r="AV189" t="s">
        <v>113</v>
      </c>
      <c r="AW189" t="s">
        <v>310</v>
      </c>
      <c r="AX189" t="s">
        <v>3340</v>
      </c>
      <c r="AY189" t="s">
        <v>310</v>
      </c>
      <c r="AZ189">
        <v>75.85</v>
      </c>
      <c r="BB189">
        <v>2006</v>
      </c>
      <c r="BC189" t="s">
        <v>113</v>
      </c>
      <c r="BD189" t="s">
        <v>2753</v>
      </c>
      <c r="BE189" t="s">
        <v>3341</v>
      </c>
      <c r="BF189" t="s">
        <v>310</v>
      </c>
      <c r="BG189">
        <v>73.93</v>
      </c>
      <c r="BI189">
        <v>2009</v>
      </c>
      <c r="BJ189">
        <v>2</v>
      </c>
      <c r="BL189">
        <v>9</v>
      </c>
      <c r="BN189" t="s">
        <v>113</v>
      </c>
      <c r="BO189" t="s">
        <v>2753</v>
      </c>
      <c r="BP189" t="s">
        <v>3341</v>
      </c>
      <c r="BQ189" t="s">
        <v>2658</v>
      </c>
      <c r="BR189">
        <v>8.53</v>
      </c>
      <c r="BS189">
        <v>8.53</v>
      </c>
      <c r="BT189">
        <v>2013</v>
      </c>
      <c r="BU189">
        <v>12</v>
      </c>
      <c r="BW189">
        <v>9</v>
      </c>
      <c r="BY189" t="s">
        <v>109</v>
      </c>
      <c r="CF189" t="s">
        <v>113</v>
      </c>
      <c r="CG189" t="s">
        <v>310</v>
      </c>
      <c r="CH189" t="s">
        <v>3342</v>
      </c>
      <c r="CI189" t="s">
        <v>132</v>
      </c>
      <c r="CJ189">
        <v>2024</v>
      </c>
      <c r="CL189" t="s">
        <v>109</v>
      </c>
      <c r="CN189" t="s">
        <v>113</v>
      </c>
      <c r="CO189" t="s">
        <v>3343</v>
      </c>
      <c r="CP189" t="s">
        <v>3344</v>
      </c>
      <c r="CQ189" t="s">
        <v>3346</v>
      </c>
      <c r="CR189" t="s">
        <v>137</v>
      </c>
      <c r="CS189" t="str">
        <f>HYPERLINK("https://nconnect.nicmar.ac.in/pdf/319_resume_1771570705.pdf/Y2FyZWVy","View Resume")</f>
        <v>0</v>
      </c>
    </row>
    <row r="190" spans="1:97">
      <c r="A190" t="s">
        <v>928</v>
      </c>
      <c r="B190" t="s">
        <v>319</v>
      </c>
      <c r="C190" t="s">
        <v>140</v>
      </c>
      <c r="D190" t="s">
        <v>929</v>
      </c>
      <c r="E190" t="s">
        <v>3330</v>
      </c>
      <c r="F190" t="s">
        <v>3331</v>
      </c>
      <c r="G190">
        <v>9921239269</v>
      </c>
      <c r="H190" t="s">
        <v>103</v>
      </c>
      <c r="I190" t="s">
        <v>3332</v>
      </c>
      <c r="J190" t="s">
        <v>105</v>
      </c>
      <c r="K190" t="s">
        <v>1541</v>
      </c>
      <c r="L190" t="s">
        <v>3333</v>
      </c>
      <c r="M190" t="s">
        <v>3334</v>
      </c>
      <c r="N190" t="s">
        <v>113</v>
      </c>
      <c r="O190" t="s">
        <v>3335</v>
      </c>
      <c r="P190" t="s">
        <v>3336</v>
      </c>
      <c r="AI190" t="s">
        <v>3337</v>
      </c>
      <c r="AJ190" t="s">
        <v>3338</v>
      </c>
      <c r="AK190" t="s">
        <v>3339</v>
      </c>
      <c r="AL190">
        <v>70.26</v>
      </c>
      <c r="AN190">
        <v>2003</v>
      </c>
      <c r="AO190" t="s">
        <v>109</v>
      </c>
      <c r="AV190" t="s">
        <v>113</v>
      </c>
      <c r="AW190" t="s">
        <v>310</v>
      </c>
      <c r="AX190" t="s">
        <v>3340</v>
      </c>
      <c r="AY190" t="s">
        <v>310</v>
      </c>
      <c r="AZ190">
        <v>75.85</v>
      </c>
      <c r="BB190">
        <v>2006</v>
      </c>
      <c r="BC190" t="s">
        <v>113</v>
      </c>
      <c r="BD190" t="s">
        <v>2753</v>
      </c>
      <c r="BE190" t="s">
        <v>3341</v>
      </c>
      <c r="BF190" t="s">
        <v>310</v>
      </c>
      <c r="BG190">
        <v>73.93</v>
      </c>
      <c r="BI190">
        <v>2009</v>
      </c>
      <c r="BJ190">
        <v>2</v>
      </c>
      <c r="BL190">
        <v>9</v>
      </c>
      <c r="BN190" t="s">
        <v>113</v>
      </c>
      <c r="BO190" t="s">
        <v>2753</v>
      </c>
      <c r="BP190" t="s">
        <v>3341</v>
      </c>
      <c r="BQ190" t="s">
        <v>2658</v>
      </c>
      <c r="BR190">
        <v>8.53</v>
      </c>
      <c r="BS190">
        <v>8.53</v>
      </c>
      <c r="BT190">
        <v>2013</v>
      </c>
      <c r="BU190">
        <v>12</v>
      </c>
      <c r="BW190">
        <v>9</v>
      </c>
      <c r="BY190" t="s">
        <v>109</v>
      </c>
      <c r="CF190" t="s">
        <v>113</v>
      </c>
      <c r="CG190" t="s">
        <v>310</v>
      </c>
      <c r="CH190" t="s">
        <v>3342</v>
      </c>
      <c r="CI190" t="s">
        <v>132</v>
      </c>
      <c r="CJ190">
        <v>2024</v>
      </c>
      <c r="CL190" t="s">
        <v>109</v>
      </c>
      <c r="CN190" t="s">
        <v>113</v>
      </c>
      <c r="CO190" t="s">
        <v>3343</v>
      </c>
      <c r="CP190" t="s">
        <v>3344</v>
      </c>
      <c r="CQ190" t="s">
        <v>3347</v>
      </c>
      <c r="CR190" t="s">
        <v>137</v>
      </c>
      <c r="CS190" t="str">
        <f>HYPERLINK("https://nconnect.nicmar.ac.in/pdf/319_resume_1771570705.pdf/Y2FyZWVy","View Resume")</f>
        <v>0</v>
      </c>
    </row>
    <row r="191" spans="1:97">
      <c r="A191" t="s">
        <v>928</v>
      </c>
      <c r="B191" t="s">
        <v>319</v>
      </c>
      <c r="C191" t="s">
        <v>140</v>
      </c>
      <c r="D191" t="s">
        <v>929</v>
      </c>
      <c r="E191" t="s">
        <v>3348</v>
      </c>
      <c r="F191" t="s">
        <v>3349</v>
      </c>
      <c r="G191">
        <v>9422417577</v>
      </c>
      <c r="H191" t="s">
        <v>103</v>
      </c>
      <c r="I191" t="s">
        <v>3350</v>
      </c>
      <c r="J191" t="s">
        <v>105</v>
      </c>
      <c r="K191" t="s">
        <v>507</v>
      </c>
      <c r="L191" t="s">
        <v>3351</v>
      </c>
      <c r="M191" t="s">
        <v>3352</v>
      </c>
      <c r="N191" t="s">
        <v>109</v>
      </c>
      <c r="AI191" t="s">
        <v>3353</v>
      </c>
      <c r="AJ191" t="s">
        <v>3354</v>
      </c>
      <c r="AK191" t="s">
        <v>282</v>
      </c>
      <c r="AL191">
        <v>79.8</v>
      </c>
      <c r="AN191">
        <v>1999</v>
      </c>
      <c r="AO191" t="s">
        <v>113</v>
      </c>
      <c r="AP191" t="s">
        <v>3355</v>
      </c>
      <c r="AQ191" t="s">
        <v>3356</v>
      </c>
      <c r="AR191" t="s">
        <v>278</v>
      </c>
      <c r="AS191">
        <v>76.5</v>
      </c>
      <c r="AU191">
        <v>2001</v>
      </c>
      <c r="AV191" t="s">
        <v>109</v>
      </c>
      <c r="BC191" t="s">
        <v>113</v>
      </c>
      <c r="BD191" t="s">
        <v>2592</v>
      </c>
      <c r="BE191" t="s">
        <v>3357</v>
      </c>
      <c r="BF191" t="s">
        <v>310</v>
      </c>
      <c r="BG191">
        <v>62.5</v>
      </c>
      <c r="BI191">
        <v>2005</v>
      </c>
      <c r="BJ191">
        <v>2</v>
      </c>
      <c r="BL191">
        <v>9</v>
      </c>
      <c r="BN191" t="s">
        <v>113</v>
      </c>
      <c r="BO191" t="s">
        <v>1219</v>
      </c>
      <c r="BP191" t="s">
        <v>2659</v>
      </c>
      <c r="BQ191" t="s">
        <v>3358</v>
      </c>
      <c r="BR191">
        <v>82</v>
      </c>
      <c r="BS191">
        <v>8.7</v>
      </c>
      <c r="BT191">
        <v>2009</v>
      </c>
      <c r="BU191">
        <v>12</v>
      </c>
      <c r="BW191">
        <v>15</v>
      </c>
      <c r="BY191" t="s">
        <v>109</v>
      </c>
      <c r="CF191" t="s">
        <v>113</v>
      </c>
      <c r="CG191" t="s">
        <v>3359</v>
      </c>
      <c r="CH191" t="s">
        <v>2659</v>
      </c>
      <c r="CI191" t="s">
        <v>132</v>
      </c>
      <c r="CJ191">
        <v>2021</v>
      </c>
      <c r="CL191" t="s">
        <v>113</v>
      </c>
      <c r="CM191" t="s">
        <v>3360</v>
      </c>
      <c r="CN191" t="s">
        <v>113</v>
      </c>
      <c r="CO191" t="s">
        <v>3361</v>
      </c>
      <c r="CP191" t="s">
        <v>3362</v>
      </c>
      <c r="CQ191" t="s">
        <v>3363</v>
      </c>
      <c r="CR191" t="str">
        <f>HYPERLINK("https://nconnect.nicmar.ac.in/public/storage/profile/6997fb5982e64.png","Download")</f>
        <v>0</v>
      </c>
      <c r="CS191" t="str">
        <f>HYPERLINK("https://nconnect.nicmar.ac.in/pdf/318_resume_1771570948.pdf/Y2FyZWVy","View Resume")</f>
        <v>0</v>
      </c>
    </row>
    <row r="192" spans="1:97">
      <c r="A192" t="s">
        <v>658</v>
      </c>
      <c r="B192" t="s">
        <v>319</v>
      </c>
      <c r="C192" t="s">
        <v>140</v>
      </c>
      <c r="D192" t="s">
        <v>141</v>
      </c>
      <c r="E192" t="s">
        <v>3364</v>
      </c>
      <c r="F192" t="s">
        <v>3365</v>
      </c>
      <c r="G192">
        <v>9444471194</v>
      </c>
      <c r="H192" t="s">
        <v>103</v>
      </c>
      <c r="I192" t="s">
        <v>3366</v>
      </c>
      <c r="J192" t="s">
        <v>105</v>
      </c>
      <c r="K192" t="s">
        <v>3367</v>
      </c>
      <c r="L192" t="s">
        <v>3368</v>
      </c>
      <c r="M192" t="s">
        <v>3369</v>
      </c>
      <c r="N192" t="s">
        <v>109</v>
      </c>
      <c r="AI192" t="s">
        <v>3370</v>
      </c>
      <c r="AJ192" t="s">
        <v>3371</v>
      </c>
      <c r="AK192" t="s">
        <v>3372</v>
      </c>
      <c r="AL192">
        <v>68</v>
      </c>
      <c r="AN192">
        <v>1999</v>
      </c>
      <c r="AO192" t="s">
        <v>113</v>
      </c>
      <c r="AP192" t="s">
        <v>3373</v>
      </c>
      <c r="AQ192" t="s">
        <v>3374</v>
      </c>
      <c r="AR192" t="s">
        <v>3375</v>
      </c>
      <c r="AS192">
        <v>74</v>
      </c>
      <c r="AU192">
        <v>2001</v>
      </c>
      <c r="AV192" t="s">
        <v>109</v>
      </c>
      <c r="BC192" t="s">
        <v>113</v>
      </c>
      <c r="BD192" t="s">
        <v>3376</v>
      </c>
      <c r="BE192" t="s">
        <v>3377</v>
      </c>
      <c r="BF192" t="s">
        <v>157</v>
      </c>
      <c r="BG192">
        <v>70</v>
      </c>
      <c r="BI192">
        <v>2006</v>
      </c>
      <c r="BJ192">
        <v>2</v>
      </c>
      <c r="BL192">
        <v>9</v>
      </c>
      <c r="BN192" t="s">
        <v>113</v>
      </c>
      <c r="BO192" t="s">
        <v>3378</v>
      </c>
      <c r="BP192" t="s">
        <v>3378</v>
      </c>
      <c r="BQ192" t="s">
        <v>3379</v>
      </c>
      <c r="BR192">
        <v>67.1</v>
      </c>
      <c r="BS192">
        <v>6.71</v>
      </c>
      <c r="BT192">
        <v>2009</v>
      </c>
      <c r="BU192">
        <v>31</v>
      </c>
      <c r="BV192" t="s">
        <v>3380</v>
      </c>
      <c r="BW192">
        <v>53</v>
      </c>
      <c r="BX192" t="s">
        <v>3381</v>
      </c>
      <c r="BY192" t="s">
        <v>109</v>
      </c>
      <c r="CF192" t="s">
        <v>113</v>
      </c>
      <c r="CG192" t="s">
        <v>3382</v>
      </c>
      <c r="CH192" t="s">
        <v>3383</v>
      </c>
      <c r="CI192" t="s">
        <v>132</v>
      </c>
      <c r="CJ192">
        <v>2018</v>
      </c>
      <c r="CL192" t="s">
        <v>109</v>
      </c>
      <c r="CN192" t="s">
        <v>113</v>
      </c>
      <c r="CO192" t="s">
        <v>3384</v>
      </c>
      <c r="CP192" t="s">
        <v>3385</v>
      </c>
      <c r="CQ192" t="s">
        <v>3363</v>
      </c>
      <c r="CR192" t="str">
        <f>HYPERLINK("https://nconnect.nicmar.ac.in/public/storage/profile/699807cf33e44.png","Download")</f>
        <v>0</v>
      </c>
      <c r="CS192" t="str">
        <f>HYPERLINK("https://nconnect.nicmar.ac.in/pdf/293_resume_1771571043.pdf/Y2FyZWVy","View Resume")</f>
        <v>0</v>
      </c>
    </row>
    <row r="193" spans="1:97">
      <c r="A193" t="s">
        <v>503</v>
      </c>
      <c r="B193" t="s">
        <v>139</v>
      </c>
      <c r="C193" t="s">
        <v>166</v>
      </c>
      <c r="D193" t="s">
        <v>320</v>
      </c>
      <c r="E193" t="s">
        <v>3386</v>
      </c>
      <c r="F193" t="s">
        <v>3387</v>
      </c>
      <c r="G193">
        <v>8329764547</v>
      </c>
      <c r="H193" t="s">
        <v>170</v>
      </c>
      <c r="I193" t="s">
        <v>3388</v>
      </c>
      <c r="J193" t="s">
        <v>105</v>
      </c>
      <c r="K193" t="s">
        <v>3389</v>
      </c>
      <c r="L193" t="s">
        <v>3390</v>
      </c>
      <c r="M193" t="s">
        <v>3391</v>
      </c>
      <c r="N193" t="s">
        <v>109</v>
      </c>
      <c r="AI193" t="s">
        <v>3392</v>
      </c>
      <c r="AJ193" t="s">
        <v>353</v>
      </c>
      <c r="AK193" t="s">
        <v>959</v>
      </c>
      <c r="AL193">
        <v>60</v>
      </c>
      <c r="AN193">
        <v>2001</v>
      </c>
      <c r="AO193" t="s">
        <v>109</v>
      </c>
      <c r="AV193" t="s">
        <v>109</v>
      </c>
      <c r="BC193" t="s">
        <v>109</v>
      </c>
      <c r="BK193" t="s">
        <v>1509</v>
      </c>
      <c r="BM193" t="s">
        <v>3393</v>
      </c>
      <c r="BN193" t="s">
        <v>113</v>
      </c>
      <c r="BO193" t="s">
        <v>3394</v>
      </c>
      <c r="BP193" t="s">
        <v>3395</v>
      </c>
      <c r="BQ193" t="s">
        <v>3396</v>
      </c>
      <c r="BR193">
        <v>68</v>
      </c>
      <c r="BT193">
        <v>2008</v>
      </c>
      <c r="BU193">
        <v>31</v>
      </c>
      <c r="BV193" t="s">
        <v>3397</v>
      </c>
      <c r="BW193">
        <v>23</v>
      </c>
      <c r="BY193" t="s">
        <v>109</v>
      </c>
      <c r="CF193" t="s">
        <v>113</v>
      </c>
      <c r="CG193" t="s">
        <v>3398</v>
      </c>
      <c r="CH193" t="s">
        <v>3399</v>
      </c>
      <c r="CI193" t="s">
        <v>132</v>
      </c>
      <c r="CJ193">
        <v>2025</v>
      </c>
      <c r="CL193" t="s">
        <v>113</v>
      </c>
      <c r="CM193" t="s">
        <v>3400</v>
      </c>
      <c r="CN193" t="s">
        <v>113</v>
      </c>
      <c r="CO193" t="s">
        <v>3401</v>
      </c>
      <c r="CP193" t="s">
        <v>3402</v>
      </c>
      <c r="CQ193" t="s">
        <v>3403</v>
      </c>
      <c r="CR193" t="s">
        <v>137</v>
      </c>
      <c r="CS193" t="str">
        <f>HYPERLINK("https://nconnect.nicmar.ac.in/pdf/320_resume_1771571510.pdf/Y2FyZWVy","View Resume")</f>
        <v>0</v>
      </c>
    </row>
    <row r="194" spans="1:97">
      <c r="A194" t="s">
        <v>138</v>
      </c>
      <c r="B194" t="s">
        <v>139</v>
      </c>
      <c r="C194" t="s">
        <v>140</v>
      </c>
      <c r="D194" t="s">
        <v>141</v>
      </c>
      <c r="E194" t="s">
        <v>3404</v>
      </c>
      <c r="F194" t="s">
        <v>3405</v>
      </c>
      <c r="G194">
        <v>7667869704</v>
      </c>
      <c r="H194" t="s">
        <v>103</v>
      </c>
      <c r="I194" t="s">
        <v>3406</v>
      </c>
      <c r="J194" t="s">
        <v>145</v>
      </c>
      <c r="K194" t="s">
        <v>507</v>
      </c>
      <c r="L194" t="s">
        <v>3407</v>
      </c>
      <c r="M194" t="s">
        <v>3408</v>
      </c>
      <c r="N194" t="s">
        <v>109</v>
      </c>
      <c r="AI194" t="s">
        <v>3409</v>
      </c>
      <c r="AJ194" t="s">
        <v>3410</v>
      </c>
      <c r="AK194" t="s">
        <v>3411</v>
      </c>
      <c r="AL194">
        <v>64.6</v>
      </c>
      <c r="AM194">
        <v>6.8</v>
      </c>
      <c r="AN194">
        <v>2011</v>
      </c>
      <c r="AO194" t="s">
        <v>113</v>
      </c>
      <c r="AP194" t="s">
        <v>3412</v>
      </c>
      <c r="AQ194" t="s">
        <v>3410</v>
      </c>
      <c r="AR194" t="s">
        <v>3413</v>
      </c>
      <c r="AS194">
        <v>73.6</v>
      </c>
      <c r="AU194">
        <v>2013</v>
      </c>
      <c r="AV194" t="s">
        <v>109</v>
      </c>
      <c r="BC194" t="s">
        <v>113</v>
      </c>
      <c r="BD194" t="s">
        <v>3414</v>
      </c>
      <c r="BE194" t="s">
        <v>3415</v>
      </c>
      <c r="BF194" t="s">
        <v>310</v>
      </c>
      <c r="BG194">
        <v>85.3</v>
      </c>
      <c r="BH194">
        <v>8.53</v>
      </c>
      <c r="BI194">
        <v>2018</v>
      </c>
      <c r="BJ194">
        <v>1</v>
      </c>
      <c r="BL194">
        <v>9</v>
      </c>
      <c r="BN194" t="s">
        <v>113</v>
      </c>
      <c r="BO194" t="s">
        <v>3416</v>
      </c>
      <c r="BP194" t="s">
        <v>3410</v>
      </c>
      <c r="BQ194" t="s">
        <v>141</v>
      </c>
      <c r="BR194">
        <v>86.9</v>
      </c>
      <c r="BS194">
        <v>8.69</v>
      </c>
      <c r="BT194">
        <v>2020</v>
      </c>
      <c r="BU194">
        <v>14</v>
      </c>
      <c r="BW194">
        <v>47</v>
      </c>
      <c r="BY194" t="s">
        <v>109</v>
      </c>
      <c r="CF194" t="s">
        <v>113</v>
      </c>
      <c r="CG194" t="s">
        <v>3417</v>
      </c>
      <c r="CH194" t="s">
        <v>3416</v>
      </c>
      <c r="CI194" t="s">
        <v>132</v>
      </c>
      <c r="CJ194">
        <v>2023</v>
      </c>
      <c r="CL194" t="s">
        <v>109</v>
      </c>
      <c r="CN194" t="s">
        <v>113</v>
      </c>
      <c r="CO194" t="s">
        <v>3418</v>
      </c>
      <c r="CP194" t="s">
        <v>3419</v>
      </c>
      <c r="CQ194" t="s">
        <v>3420</v>
      </c>
      <c r="CR194" t="s">
        <v>137</v>
      </c>
      <c r="CS194" t="str">
        <f>HYPERLINK("https://nconnect.nicmar.ac.in/pdf/327_resume_1771572719.pdf/Y2FyZWVy","View Resume")</f>
        <v>0</v>
      </c>
    </row>
    <row r="195" spans="1:97">
      <c r="A195" t="s">
        <v>191</v>
      </c>
      <c r="B195" t="s">
        <v>139</v>
      </c>
      <c r="C195" t="s">
        <v>140</v>
      </c>
      <c r="D195" t="s">
        <v>192</v>
      </c>
      <c r="E195" t="s">
        <v>3421</v>
      </c>
      <c r="F195" t="s">
        <v>3422</v>
      </c>
      <c r="G195">
        <v>9411916462</v>
      </c>
      <c r="H195" t="s">
        <v>170</v>
      </c>
      <c r="I195" t="s">
        <v>3423</v>
      </c>
      <c r="J195" t="s">
        <v>105</v>
      </c>
      <c r="K195" t="s">
        <v>507</v>
      </c>
      <c r="L195" t="s">
        <v>3424</v>
      </c>
      <c r="M195" t="s">
        <v>3425</v>
      </c>
      <c r="N195" t="s">
        <v>109</v>
      </c>
      <c r="AI195" t="s">
        <v>3426</v>
      </c>
      <c r="AJ195" t="s">
        <v>3427</v>
      </c>
      <c r="AK195" t="s">
        <v>3428</v>
      </c>
      <c r="AL195">
        <v>63.66</v>
      </c>
      <c r="AN195">
        <v>1991</v>
      </c>
      <c r="AO195" t="s">
        <v>113</v>
      </c>
      <c r="AP195" t="s">
        <v>3426</v>
      </c>
      <c r="AQ195" t="s">
        <v>3427</v>
      </c>
      <c r="AR195" t="s">
        <v>3429</v>
      </c>
      <c r="AS195">
        <v>51</v>
      </c>
      <c r="AU195">
        <v>1993</v>
      </c>
      <c r="AV195" t="s">
        <v>109</v>
      </c>
      <c r="BC195" t="s">
        <v>113</v>
      </c>
      <c r="BD195" t="s">
        <v>3430</v>
      </c>
      <c r="BE195" t="s">
        <v>3431</v>
      </c>
      <c r="BF195" t="s">
        <v>3432</v>
      </c>
      <c r="BG195">
        <v>59.62</v>
      </c>
      <c r="BI195">
        <v>1996</v>
      </c>
      <c r="BJ195">
        <v>19</v>
      </c>
      <c r="BK195" t="s">
        <v>3433</v>
      </c>
      <c r="BL195">
        <v>53</v>
      </c>
      <c r="BM195" t="s">
        <v>282</v>
      </c>
      <c r="BN195" t="s">
        <v>113</v>
      </c>
      <c r="BO195" t="s">
        <v>3430</v>
      </c>
      <c r="BP195" t="s">
        <v>3434</v>
      </c>
      <c r="BQ195" t="s">
        <v>3435</v>
      </c>
      <c r="BR195">
        <v>74.6</v>
      </c>
      <c r="BT195">
        <v>1998</v>
      </c>
      <c r="BU195">
        <v>31</v>
      </c>
      <c r="BV195" t="s">
        <v>3436</v>
      </c>
      <c r="BW195">
        <v>53</v>
      </c>
      <c r="BX195" t="s">
        <v>3437</v>
      </c>
      <c r="BY195" t="s">
        <v>109</v>
      </c>
      <c r="CF195" t="s">
        <v>113</v>
      </c>
      <c r="CG195" t="s">
        <v>3438</v>
      </c>
      <c r="CH195" t="s">
        <v>3439</v>
      </c>
      <c r="CI195" t="s">
        <v>132</v>
      </c>
      <c r="CJ195">
        <v>2006</v>
      </c>
      <c r="CL195" t="s">
        <v>113</v>
      </c>
      <c r="CM195" t="s">
        <v>3440</v>
      </c>
      <c r="CN195" t="s">
        <v>113</v>
      </c>
      <c r="CO195" t="s">
        <v>3441</v>
      </c>
      <c r="CP195" t="s">
        <v>3442</v>
      </c>
      <c r="CQ195" t="s">
        <v>3443</v>
      </c>
      <c r="CR195" t="s">
        <v>137</v>
      </c>
      <c r="CS195" t="str">
        <f>HYPERLINK("https://nconnect.nicmar.ac.in/pdf/314_resume_1771572868.pdf/Y2FyZWVy","View Resume")</f>
        <v>0</v>
      </c>
    </row>
    <row r="196" spans="1:97">
      <c r="A196" t="s">
        <v>224</v>
      </c>
      <c r="B196" t="s">
        <v>139</v>
      </c>
      <c r="C196" t="s">
        <v>166</v>
      </c>
      <c r="D196" t="s">
        <v>225</v>
      </c>
      <c r="E196" t="s">
        <v>3444</v>
      </c>
      <c r="F196" t="s">
        <v>3445</v>
      </c>
      <c r="G196">
        <v>9763235691</v>
      </c>
      <c r="H196" t="s">
        <v>103</v>
      </c>
      <c r="I196" t="s">
        <v>3446</v>
      </c>
      <c r="J196" t="s">
        <v>145</v>
      </c>
      <c r="K196" t="s">
        <v>1541</v>
      </c>
      <c r="L196" t="s">
        <v>3447</v>
      </c>
      <c r="M196" t="s">
        <v>3448</v>
      </c>
      <c r="N196" t="s">
        <v>109</v>
      </c>
      <c r="AI196" t="s">
        <v>3449</v>
      </c>
      <c r="AJ196" t="s">
        <v>3450</v>
      </c>
      <c r="AK196" t="s">
        <v>3451</v>
      </c>
      <c r="AL196">
        <v>88.8</v>
      </c>
      <c r="AN196">
        <v>2005</v>
      </c>
      <c r="AO196" t="s">
        <v>113</v>
      </c>
      <c r="AP196" t="s">
        <v>3449</v>
      </c>
      <c r="AQ196" t="s">
        <v>3452</v>
      </c>
      <c r="AR196" t="s">
        <v>3453</v>
      </c>
      <c r="AS196">
        <v>65.5</v>
      </c>
      <c r="AU196">
        <v>2007</v>
      </c>
      <c r="AV196" t="s">
        <v>109</v>
      </c>
      <c r="AW196" t="s">
        <v>3454</v>
      </c>
      <c r="AX196" t="s">
        <v>1890</v>
      </c>
      <c r="AY196" t="s">
        <v>3455</v>
      </c>
      <c r="BC196" t="s">
        <v>113</v>
      </c>
      <c r="BD196" t="s">
        <v>3456</v>
      </c>
      <c r="BE196" t="s">
        <v>3457</v>
      </c>
      <c r="BF196" t="s">
        <v>3458</v>
      </c>
      <c r="BG196">
        <v>58.33</v>
      </c>
      <c r="BI196">
        <v>2008</v>
      </c>
      <c r="BJ196">
        <v>19</v>
      </c>
      <c r="BK196" t="s">
        <v>864</v>
      </c>
      <c r="BL196">
        <v>17</v>
      </c>
      <c r="BN196" t="s">
        <v>113</v>
      </c>
      <c r="BO196" t="s">
        <v>3303</v>
      </c>
      <c r="BP196" t="s">
        <v>3459</v>
      </c>
      <c r="BQ196" t="s">
        <v>3460</v>
      </c>
      <c r="BR196">
        <v>63.31</v>
      </c>
      <c r="BT196">
        <v>2013</v>
      </c>
      <c r="BU196">
        <v>31</v>
      </c>
      <c r="BV196" t="s">
        <v>1993</v>
      </c>
      <c r="BW196">
        <v>17</v>
      </c>
      <c r="BY196" t="s">
        <v>113</v>
      </c>
      <c r="BZ196" t="s">
        <v>3303</v>
      </c>
      <c r="CA196" t="s">
        <v>2148</v>
      </c>
      <c r="CB196" t="s">
        <v>3461</v>
      </c>
      <c r="CC196">
        <v>78</v>
      </c>
      <c r="CD196">
        <v>7.8</v>
      </c>
      <c r="CE196">
        <v>2026</v>
      </c>
      <c r="CF196" t="s">
        <v>109</v>
      </c>
      <c r="CL196" t="s">
        <v>113</v>
      </c>
      <c r="CM196" t="s">
        <v>3462</v>
      </c>
      <c r="CN196" t="s">
        <v>109</v>
      </c>
      <c r="CP196" t="s">
        <v>3463</v>
      </c>
      <c r="CQ196" t="s">
        <v>3464</v>
      </c>
      <c r="CR196" t="s">
        <v>137</v>
      </c>
      <c r="CS196" t="str">
        <f>HYPERLINK("https://nconnect.nicmar.ac.in/pdf/324_resume_1771573144.pdf/Y2FyZWVy","View Resume")</f>
        <v>0</v>
      </c>
    </row>
    <row r="197" spans="1:97">
      <c r="A197" t="s">
        <v>138</v>
      </c>
      <c r="B197" t="s">
        <v>139</v>
      </c>
      <c r="C197" t="s">
        <v>140</v>
      </c>
      <c r="D197" t="s">
        <v>141</v>
      </c>
      <c r="E197" t="s">
        <v>3465</v>
      </c>
      <c r="F197" t="s">
        <v>3466</v>
      </c>
      <c r="G197">
        <v>7057210311</v>
      </c>
      <c r="H197" t="s">
        <v>103</v>
      </c>
      <c r="I197" t="s">
        <v>3467</v>
      </c>
      <c r="J197" t="s">
        <v>145</v>
      </c>
      <c r="K197" t="s">
        <v>1541</v>
      </c>
      <c r="L197" t="s">
        <v>3468</v>
      </c>
      <c r="M197" t="s">
        <v>3469</v>
      </c>
      <c r="N197" t="s">
        <v>109</v>
      </c>
      <c r="AI197" t="s">
        <v>3470</v>
      </c>
      <c r="AJ197" t="s">
        <v>3471</v>
      </c>
      <c r="AK197" t="s">
        <v>3472</v>
      </c>
      <c r="AL197">
        <v>85.2</v>
      </c>
      <c r="AN197">
        <v>2015</v>
      </c>
      <c r="AO197" t="s">
        <v>109</v>
      </c>
      <c r="AV197" t="s">
        <v>113</v>
      </c>
      <c r="AW197" t="s">
        <v>3473</v>
      </c>
      <c r="AX197" t="s">
        <v>3474</v>
      </c>
      <c r="AY197" t="s">
        <v>310</v>
      </c>
      <c r="AZ197">
        <v>80.48</v>
      </c>
      <c r="BB197">
        <v>2018</v>
      </c>
      <c r="BC197" t="s">
        <v>113</v>
      </c>
      <c r="BD197" t="s">
        <v>280</v>
      </c>
      <c r="BE197" t="s">
        <v>3475</v>
      </c>
      <c r="BF197" t="s">
        <v>310</v>
      </c>
      <c r="BG197">
        <v>79.56</v>
      </c>
      <c r="BH197">
        <v>8.94</v>
      </c>
      <c r="BI197">
        <v>2021</v>
      </c>
      <c r="BJ197">
        <v>1</v>
      </c>
      <c r="BL197">
        <v>9</v>
      </c>
      <c r="BN197" t="s">
        <v>113</v>
      </c>
      <c r="BO197" t="s">
        <v>280</v>
      </c>
      <c r="BP197" t="s">
        <v>3475</v>
      </c>
      <c r="BQ197" t="s">
        <v>141</v>
      </c>
      <c r="BR197">
        <v>74.31</v>
      </c>
      <c r="BS197">
        <v>8.35</v>
      </c>
      <c r="BT197">
        <v>2023</v>
      </c>
      <c r="BU197">
        <v>14</v>
      </c>
      <c r="BW197">
        <v>47</v>
      </c>
      <c r="BY197" t="s">
        <v>109</v>
      </c>
      <c r="CF197" t="s">
        <v>109</v>
      </c>
      <c r="CJ197">
        <v>2027</v>
      </c>
      <c r="CL197" t="s">
        <v>109</v>
      </c>
      <c r="CN197" t="s">
        <v>109</v>
      </c>
      <c r="CP197" t="s">
        <v>3476</v>
      </c>
      <c r="CQ197" t="s">
        <v>3477</v>
      </c>
      <c r="CR197" t="s">
        <v>137</v>
      </c>
      <c r="CS197" t="str">
        <f>HYPERLINK("https://nconnect.nicmar.ac.in/pdf/333_resume_1771573951.pdf/Y2FyZWVy","View Resume")</f>
        <v>0</v>
      </c>
    </row>
    <row r="198" spans="1:97">
      <c r="A198" t="s">
        <v>704</v>
      </c>
      <c r="B198" t="s">
        <v>139</v>
      </c>
      <c r="C198" t="s">
        <v>705</v>
      </c>
      <c r="D198" t="s">
        <v>706</v>
      </c>
      <c r="E198" t="s">
        <v>3478</v>
      </c>
      <c r="F198" t="s">
        <v>3479</v>
      </c>
      <c r="G198">
        <v>7987842163</v>
      </c>
      <c r="H198" t="s">
        <v>170</v>
      </c>
      <c r="I198" t="s">
        <v>3480</v>
      </c>
      <c r="J198" t="s">
        <v>105</v>
      </c>
      <c r="K198" t="s">
        <v>3481</v>
      </c>
      <c r="L198" t="s">
        <v>3482</v>
      </c>
      <c r="M198" t="s">
        <v>3483</v>
      </c>
      <c r="N198" t="s">
        <v>109</v>
      </c>
      <c r="AI198" t="s">
        <v>3484</v>
      </c>
      <c r="AJ198" t="s">
        <v>3485</v>
      </c>
      <c r="AK198" t="s">
        <v>3486</v>
      </c>
      <c r="AL198">
        <v>76</v>
      </c>
      <c r="AM198">
        <v>8</v>
      </c>
      <c r="AN198">
        <v>2014</v>
      </c>
      <c r="AO198" t="s">
        <v>113</v>
      </c>
      <c r="AP198" t="s">
        <v>3484</v>
      </c>
      <c r="AQ198" t="s">
        <v>3485</v>
      </c>
      <c r="AR198" t="s">
        <v>3487</v>
      </c>
      <c r="AS198">
        <v>65.6</v>
      </c>
      <c r="AU198">
        <v>2016</v>
      </c>
      <c r="AV198" t="s">
        <v>109</v>
      </c>
      <c r="BC198" t="s">
        <v>113</v>
      </c>
      <c r="BD198" t="s">
        <v>3488</v>
      </c>
      <c r="BE198" t="s">
        <v>3489</v>
      </c>
      <c r="BF198" t="s">
        <v>3490</v>
      </c>
      <c r="BG198">
        <v>75.8</v>
      </c>
      <c r="BH198">
        <v>7.58</v>
      </c>
      <c r="BI198">
        <v>2021</v>
      </c>
      <c r="BJ198">
        <v>8</v>
      </c>
      <c r="BL198">
        <v>2</v>
      </c>
      <c r="BN198" t="s">
        <v>113</v>
      </c>
      <c r="BO198" t="s">
        <v>3488</v>
      </c>
      <c r="BP198" t="s">
        <v>3489</v>
      </c>
      <c r="BQ198" t="s">
        <v>3491</v>
      </c>
      <c r="BR198">
        <v>72.1</v>
      </c>
      <c r="BS198">
        <v>7.21</v>
      </c>
      <c r="BT198">
        <v>2023</v>
      </c>
      <c r="BU198">
        <v>24</v>
      </c>
      <c r="BW198">
        <v>53</v>
      </c>
      <c r="BX198" t="s">
        <v>3492</v>
      </c>
      <c r="BY198" t="s">
        <v>113</v>
      </c>
      <c r="BZ198" t="s">
        <v>3493</v>
      </c>
      <c r="CA198" t="s">
        <v>3494</v>
      </c>
      <c r="CB198" t="s">
        <v>3495</v>
      </c>
      <c r="CC198">
        <v>62.21</v>
      </c>
      <c r="CE198">
        <v>2023</v>
      </c>
      <c r="CF198" t="s">
        <v>113</v>
      </c>
      <c r="CG198" t="s">
        <v>3496</v>
      </c>
      <c r="CH198" t="s">
        <v>3497</v>
      </c>
      <c r="CI198" t="s">
        <v>241</v>
      </c>
      <c r="CK198" t="s">
        <v>109</v>
      </c>
      <c r="CL198" t="s">
        <v>113</v>
      </c>
      <c r="CM198" t="s">
        <v>3498</v>
      </c>
      <c r="CN198" t="s">
        <v>113</v>
      </c>
      <c r="CO198" t="s">
        <v>3499</v>
      </c>
      <c r="CP198" t="s">
        <v>3500</v>
      </c>
      <c r="CQ198" t="s">
        <v>3501</v>
      </c>
      <c r="CR198" t="str">
        <f>HYPERLINK("https://nconnect.nicmar.ac.in/public/storage/profile/6997f9caf3d3a.png","Download")</f>
        <v>0</v>
      </c>
      <c r="CS198" t="str">
        <f>HYPERLINK("https://nconnect.nicmar.ac.in/pdf/315_resume_1771574683.pdf/Y2FyZWVy","View Resume")</f>
        <v>0</v>
      </c>
    </row>
    <row r="199" spans="1:97">
      <c r="A199" t="s">
        <v>848</v>
      </c>
      <c r="B199" t="s">
        <v>139</v>
      </c>
      <c r="C199" t="s">
        <v>166</v>
      </c>
      <c r="D199" t="s">
        <v>849</v>
      </c>
      <c r="E199" t="s">
        <v>3502</v>
      </c>
      <c r="F199" t="s">
        <v>3503</v>
      </c>
      <c r="G199">
        <v>8239786882</v>
      </c>
      <c r="H199" t="s">
        <v>103</v>
      </c>
      <c r="I199" t="s">
        <v>3504</v>
      </c>
      <c r="J199" t="s">
        <v>145</v>
      </c>
      <c r="K199" t="s">
        <v>146</v>
      </c>
      <c r="L199" t="s">
        <v>3505</v>
      </c>
      <c r="M199" t="s">
        <v>3506</v>
      </c>
      <c r="N199" t="s">
        <v>109</v>
      </c>
      <c r="AI199" t="s">
        <v>3507</v>
      </c>
      <c r="AJ199" t="s">
        <v>3508</v>
      </c>
      <c r="AK199" t="s">
        <v>3509</v>
      </c>
      <c r="AL199">
        <v>93.1</v>
      </c>
      <c r="AM199">
        <v>9.8</v>
      </c>
      <c r="AN199">
        <v>2014</v>
      </c>
      <c r="AO199" t="s">
        <v>113</v>
      </c>
      <c r="AP199" t="s">
        <v>3507</v>
      </c>
      <c r="AQ199" t="s">
        <v>3508</v>
      </c>
      <c r="AR199" t="s">
        <v>3510</v>
      </c>
      <c r="AS199">
        <v>91</v>
      </c>
      <c r="AU199">
        <v>2016</v>
      </c>
      <c r="AV199" t="s">
        <v>109</v>
      </c>
      <c r="BC199" t="s">
        <v>113</v>
      </c>
      <c r="BD199" t="s">
        <v>3511</v>
      </c>
      <c r="BE199" t="s">
        <v>3512</v>
      </c>
      <c r="BF199" t="s">
        <v>3513</v>
      </c>
      <c r="BG199">
        <v>70.11</v>
      </c>
      <c r="BI199">
        <v>2019</v>
      </c>
      <c r="BJ199">
        <v>19</v>
      </c>
      <c r="BK199" t="s">
        <v>3514</v>
      </c>
      <c r="BL199">
        <v>17</v>
      </c>
      <c r="BN199" t="s">
        <v>113</v>
      </c>
      <c r="BO199" t="s">
        <v>3515</v>
      </c>
      <c r="BP199" t="s">
        <v>3515</v>
      </c>
      <c r="BQ199" t="s">
        <v>3516</v>
      </c>
      <c r="BR199">
        <v>83</v>
      </c>
      <c r="BS199">
        <v>8.8</v>
      </c>
      <c r="BT199">
        <v>2021</v>
      </c>
      <c r="BU199">
        <v>31</v>
      </c>
      <c r="BV199" t="s">
        <v>1993</v>
      </c>
      <c r="BW199">
        <v>53</v>
      </c>
      <c r="BX199" t="s">
        <v>3517</v>
      </c>
      <c r="BY199" t="s">
        <v>109</v>
      </c>
      <c r="CF199" t="s">
        <v>113</v>
      </c>
      <c r="CG199" t="s">
        <v>3518</v>
      </c>
      <c r="CH199" t="s">
        <v>3519</v>
      </c>
      <c r="CI199" t="s">
        <v>241</v>
      </c>
      <c r="CK199" t="s">
        <v>113</v>
      </c>
      <c r="CL199" t="s">
        <v>113</v>
      </c>
      <c r="CM199" t="s">
        <v>3520</v>
      </c>
      <c r="CN199" t="s">
        <v>113</v>
      </c>
      <c r="CO199" t="s">
        <v>3521</v>
      </c>
      <c r="CP199" t="s">
        <v>462</v>
      </c>
      <c r="CQ199" t="s">
        <v>3522</v>
      </c>
      <c r="CR199" t="str">
        <f>HYPERLINK("https://nconnect.nicmar.ac.in/public/storage/profile/699c787c3508c.png","Download")</f>
        <v>0</v>
      </c>
      <c r="CS199" t="str">
        <f>HYPERLINK("https://nconnect.nicmar.ac.in/pdf/335_resume_1771575103.pdf/Y2FyZWVy","View Resume")</f>
        <v>0</v>
      </c>
    </row>
    <row r="200" spans="1:97">
      <c r="A200" t="s">
        <v>704</v>
      </c>
      <c r="B200" t="s">
        <v>139</v>
      </c>
      <c r="C200" t="s">
        <v>705</v>
      </c>
      <c r="D200" t="s">
        <v>706</v>
      </c>
      <c r="E200" t="s">
        <v>3523</v>
      </c>
      <c r="F200" t="s">
        <v>3524</v>
      </c>
      <c r="G200">
        <v>9705147026</v>
      </c>
      <c r="H200" t="s">
        <v>103</v>
      </c>
      <c r="I200" t="s">
        <v>3525</v>
      </c>
      <c r="J200" t="s">
        <v>145</v>
      </c>
      <c r="K200" t="s">
        <v>3526</v>
      </c>
      <c r="L200" t="s">
        <v>3527</v>
      </c>
      <c r="M200" t="s">
        <v>3528</v>
      </c>
      <c r="N200" t="s">
        <v>109</v>
      </c>
      <c r="AI200" t="s">
        <v>3529</v>
      </c>
      <c r="AJ200" t="s">
        <v>3530</v>
      </c>
      <c r="AK200" t="s">
        <v>3531</v>
      </c>
      <c r="AL200">
        <v>95</v>
      </c>
      <c r="AM200">
        <v>9.5</v>
      </c>
      <c r="AN200">
        <v>2015</v>
      </c>
      <c r="AO200" t="s">
        <v>113</v>
      </c>
      <c r="AP200" t="s">
        <v>3532</v>
      </c>
      <c r="AQ200" t="s">
        <v>3533</v>
      </c>
      <c r="AR200" t="s">
        <v>1071</v>
      </c>
      <c r="AS200">
        <v>95.6</v>
      </c>
      <c r="AT200">
        <v>9.56</v>
      </c>
      <c r="AU200">
        <v>2017</v>
      </c>
      <c r="AV200" t="s">
        <v>109</v>
      </c>
      <c r="BC200" t="s">
        <v>113</v>
      </c>
      <c r="BD200" t="s">
        <v>3534</v>
      </c>
      <c r="BE200" t="s">
        <v>3534</v>
      </c>
      <c r="BF200" t="s">
        <v>3535</v>
      </c>
      <c r="BG200">
        <v>71.5</v>
      </c>
      <c r="BH200">
        <v>7.15</v>
      </c>
      <c r="BI200">
        <v>2021</v>
      </c>
      <c r="BJ200">
        <v>10</v>
      </c>
      <c r="BL200">
        <v>35</v>
      </c>
      <c r="BN200" t="s">
        <v>113</v>
      </c>
      <c r="BO200" t="s">
        <v>3534</v>
      </c>
      <c r="BP200" t="s">
        <v>3534</v>
      </c>
      <c r="BQ200" t="s">
        <v>3536</v>
      </c>
      <c r="BR200">
        <v>88.8</v>
      </c>
      <c r="BS200">
        <v>8.8</v>
      </c>
      <c r="BT200">
        <v>2023</v>
      </c>
      <c r="BU200">
        <v>24</v>
      </c>
      <c r="BW200">
        <v>35</v>
      </c>
      <c r="BY200" t="s">
        <v>109</v>
      </c>
      <c r="CF200" t="s">
        <v>109</v>
      </c>
      <c r="CL200" t="s">
        <v>113</v>
      </c>
      <c r="CM200" t="s">
        <v>3537</v>
      </c>
      <c r="CN200" t="s">
        <v>113</v>
      </c>
      <c r="CO200" t="s">
        <v>3538</v>
      </c>
      <c r="CP200" t="s">
        <v>3539</v>
      </c>
      <c r="CQ200" t="s">
        <v>3540</v>
      </c>
      <c r="CR200" t="s">
        <v>137</v>
      </c>
      <c r="CS200" t="str">
        <f>HYPERLINK("https://nconnect.nicmar.ac.in/pdf/342_resume_1771576868.pdf/Y2FyZWVy","View Resume")</f>
        <v>0</v>
      </c>
    </row>
    <row r="201" spans="1:97">
      <c r="A201" t="s">
        <v>3541</v>
      </c>
      <c r="B201" t="s">
        <v>319</v>
      </c>
      <c r="C201" t="s">
        <v>99</v>
      </c>
      <c r="D201" t="s">
        <v>3542</v>
      </c>
      <c r="E201" t="s">
        <v>3523</v>
      </c>
      <c r="F201" t="s">
        <v>3524</v>
      </c>
      <c r="G201">
        <v>9705147026</v>
      </c>
      <c r="H201" t="s">
        <v>103</v>
      </c>
      <c r="I201" t="s">
        <v>3525</v>
      </c>
      <c r="J201" t="s">
        <v>145</v>
      </c>
      <c r="K201" t="s">
        <v>3526</v>
      </c>
      <c r="L201" t="s">
        <v>3527</v>
      </c>
      <c r="M201" t="s">
        <v>3528</v>
      </c>
      <c r="N201" t="s">
        <v>109</v>
      </c>
      <c r="AI201" t="s">
        <v>3529</v>
      </c>
      <c r="AJ201" t="s">
        <v>3530</v>
      </c>
      <c r="AK201" t="s">
        <v>3531</v>
      </c>
      <c r="AL201">
        <v>95</v>
      </c>
      <c r="AM201">
        <v>9.5</v>
      </c>
      <c r="AN201">
        <v>2015</v>
      </c>
      <c r="AO201" t="s">
        <v>113</v>
      </c>
      <c r="AP201" t="s">
        <v>3532</v>
      </c>
      <c r="AQ201" t="s">
        <v>3533</v>
      </c>
      <c r="AR201" t="s">
        <v>1071</v>
      </c>
      <c r="AS201">
        <v>95.6</v>
      </c>
      <c r="AT201">
        <v>9.56</v>
      </c>
      <c r="AU201">
        <v>2017</v>
      </c>
      <c r="AV201" t="s">
        <v>109</v>
      </c>
      <c r="BC201" t="s">
        <v>113</v>
      </c>
      <c r="BD201" t="s">
        <v>3534</v>
      </c>
      <c r="BE201" t="s">
        <v>3534</v>
      </c>
      <c r="BF201" t="s">
        <v>3535</v>
      </c>
      <c r="BG201">
        <v>71.5</v>
      </c>
      <c r="BH201">
        <v>7.15</v>
      </c>
      <c r="BI201">
        <v>2021</v>
      </c>
      <c r="BJ201">
        <v>10</v>
      </c>
      <c r="BL201">
        <v>35</v>
      </c>
      <c r="BN201" t="s">
        <v>113</v>
      </c>
      <c r="BO201" t="s">
        <v>3534</v>
      </c>
      <c r="BP201" t="s">
        <v>3534</v>
      </c>
      <c r="BQ201" t="s">
        <v>3536</v>
      </c>
      <c r="BR201">
        <v>88.8</v>
      </c>
      <c r="BS201">
        <v>8.8</v>
      </c>
      <c r="BT201">
        <v>2023</v>
      </c>
      <c r="BU201">
        <v>24</v>
      </c>
      <c r="BW201">
        <v>35</v>
      </c>
      <c r="BY201" t="s">
        <v>109</v>
      </c>
      <c r="CF201" t="s">
        <v>109</v>
      </c>
      <c r="CL201" t="s">
        <v>113</v>
      </c>
      <c r="CM201" t="s">
        <v>3537</v>
      </c>
      <c r="CN201" t="s">
        <v>113</v>
      </c>
      <c r="CO201" t="s">
        <v>3538</v>
      </c>
      <c r="CP201" t="s">
        <v>3539</v>
      </c>
      <c r="CQ201" t="s">
        <v>3543</v>
      </c>
      <c r="CR201" t="s">
        <v>137</v>
      </c>
      <c r="CS201" t="str">
        <f>HYPERLINK("https://nconnect.nicmar.ac.in/pdf/342_resume_1771576868.pdf/Y2FyZWVy","View Resume")</f>
        <v>0</v>
      </c>
    </row>
    <row r="202" spans="1:97">
      <c r="A202" t="s">
        <v>318</v>
      </c>
      <c r="B202" t="s">
        <v>319</v>
      </c>
      <c r="C202" t="s">
        <v>166</v>
      </c>
      <c r="D202" t="s">
        <v>320</v>
      </c>
      <c r="E202" t="s">
        <v>3544</v>
      </c>
      <c r="F202" t="s">
        <v>3545</v>
      </c>
      <c r="G202">
        <v>7621904363</v>
      </c>
      <c r="H202" t="s">
        <v>170</v>
      </c>
      <c r="I202" t="s">
        <v>3546</v>
      </c>
      <c r="J202" t="s">
        <v>105</v>
      </c>
      <c r="K202" t="s">
        <v>3547</v>
      </c>
      <c r="L202" t="s">
        <v>3548</v>
      </c>
      <c r="M202" t="s">
        <v>3549</v>
      </c>
      <c r="N202" t="s">
        <v>109</v>
      </c>
      <c r="AI202" t="s">
        <v>3550</v>
      </c>
      <c r="AJ202" t="s">
        <v>1235</v>
      </c>
      <c r="AK202" t="s">
        <v>3551</v>
      </c>
      <c r="AL202">
        <v>61</v>
      </c>
      <c r="AN202">
        <v>1999</v>
      </c>
      <c r="AO202" t="s">
        <v>113</v>
      </c>
      <c r="AP202" t="s">
        <v>3550</v>
      </c>
      <c r="AQ202" t="s">
        <v>1235</v>
      </c>
      <c r="AR202" t="s">
        <v>3552</v>
      </c>
      <c r="AS202">
        <v>86.4</v>
      </c>
      <c r="AU202">
        <v>2001</v>
      </c>
      <c r="AV202" t="s">
        <v>109</v>
      </c>
      <c r="BC202" t="s">
        <v>113</v>
      </c>
      <c r="BD202" t="s">
        <v>3553</v>
      </c>
      <c r="BE202" t="s">
        <v>3554</v>
      </c>
      <c r="BF202" t="s">
        <v>1523</v>
      </c>
      <c r="BG202">
        <v>59</v>
      </c>
      <c r="BI202">
        <v>2004</v>
      </c>
      <c r="BJ202">
        <v>19</v>
      </c>
      <c r="BK202" t="s">
        <v>3555</v>
      </c>
      <c r="BL202">
        <v>53</v>
      </c>
      <c r="BM202" t="s">
        <v>3556</v>
      </c>
      <c r="BN202" t="s">
        <v>113</v>
      </c>
      <c r="BO202" t="s">
        <v>3553</v>
      </c>
      <c r="BP202" t="s">
        <v>3554</v>
      </c>
      <c r="BQ202" t="s">
        <v>1523</v>
      </c>
      <c r="BR202">
        <v>58</v>
      </c>
      <c r="BT202">
        <v>2006</v>
      </c>
      <c r="BU202">
        <v>31</v>
      </c>
      <c r="BV202" t="s">
        <v>3557</v>
      </c>
      <c r="BW202">
        <v>53</v>
      </c>
      <c r="BX202" t="s">
        <v>3558</v>
      </c>
      <c r="BY202" t="s">
        <v>113</v>
      </c>
      <c r="BZ202" t="s">
        <v>3559</v>
      </c>
      <c r="CA202" t="s">
        <v>3559</v>
      </c>
      <c r="CB202" t="s">
        <v>3560</v>
      </c>
      <c r="CC202">
        <v>56.25</v>
      </c>
      <c r="CE202">
        <v>2008</v>
      </c>
      <c r="CF202" t="s">
        <v>113</v>
      </c>
      <c r="CG202" t="s">
        <v>1523</v>
      </c>
      <c r="CH202" t="s">
        <v>3553</v>
      </c>
      <c r="CI202" t="s">
        <v>132</v>
      </c>
      <c r="CJ202">
        <v>2019</v>
      </c>
      <c r="CL202" t="s">
        <v>113</v>
      </c>
      <c r="CM202" t="s">
        <v>3561</v>
      </c>
      <c r="CN202" t="s">
        <v>113</v>
      </c>
      <c r="CO202" t="s">
        <v>3562</v>
      </c>
      <c r="CP202" t="s">
        <v>3563</v>
      </c>
      <c r="CQ202" t="s">
        <v>3564</v>
      </c>
      <c r="CR202" t="s">
        <v>137</v>
      </c>
      <c r="CS202" t="str">
        <f>HYPERLINK("https://nconnect.nicmar.ac.in/pdf/316_resume_1771577271.pdf/Y2FyZWVy","View Resume")</f>
        <v>0</v>
      </c>
    </row>
    <row r="203" spans="1:97">
      <c r="A203" t="s">
        <v>165</v>
      </c>
      <c r="B203" t="s">
        <v>139</v>
      </c>
      <c r="C203" t="s">
        <v>166</v>
      </c>
      <c r="D203" t="s">
        <v>167</v>
      </c>
      <c r="E203" t="s">
        <v>3565</v>
      </c>
      <c r="F203" t="s">
        <v>3566</v>
      </c>
      <c r="G203">
        <v>9163772344</v>
      </c>
      <c r="H203" t="s">
        <v>103</v>
      </c>
      <c r="I203" t="s">
        <v>3567</v>
      </c>
      <c r="J203" t="s">
        <v>105</v>
      </c>
      <c r="K203" t="s">
        <v>248</v>
      </c>
      <c r="L203" t="s">
        <v>3568</v>
      </c>
      <c r="M203" t="s">
        <v>3569</v>
      </c>
      <c r="N203" t="s">
        <v>109</v>
      </c>
      <c r="AI203" t="s">
        <v>3570</v>
      </c>
      <c r="AJ203" t="s">
        <v>1235</v>
      </c>
      <c r="AK203" t="s">
        <v>3571</v>
      </c>
      <c r="AL203">
        <v>83.2</v>
      </c>
      <c r="AN203">
        <v>2008</v>
      </c>
      <c r="AO203" t="s">
        <v>113</v>
      </c>
      <c r="AP203" t="s">
        <v>3570</v>
      </c>
      <c r="AQ203" t="s">
        <v>1235</v>
      </c>
      <c r="AR203" t="s">
        <v>3572</v>
      </c>
      <c r="AS203">
        <v>75.6</v>
      </c>
      <c r="AU203">
        <v>2010</v>
      </c>
      <c r="AV203" t="s">
        <v>109</v>
      </c>
      <c r="BC203" t="s">
        <v>113</v>
      </c>
      <c r="BD203" t="s">
        <v>257</v>
      </c>
      <c r="BE203" t="s">
        <v>3573</v>
      </c>
      <c r="BF203" t="s">
        <v>539</v>
      </c>
      <c r="BG203">
        <v>72.7</v>
      </c>
      <c r="BH203">
        <v>8.02</v>
      </c>
      <c r="BI203">
        <v>2014</v>
      </c>
      <c r="BJ203">
        <v>19</v>
      </c>
      <c r="BK203" t="s">
        <v>3574</v>
      </c>
      <c r="BL203">
        <v>53</v>
      </c>
      <c r="BM203" t="s">
        <v>539</v>
      </c>
      <c r="BN203" t="s">
        <v>113</v>
      </c>
      <c r="BO203" t="s">
        <v>3575</v>
      </c>
      <c r="BP203" t="s">
        <v>3576</v>
      </c>
      <c r="BQ203" t="s">
        <v>3577</v>
      </c>
      <c r="BR203">
        <v>83</v>
      </c>
      <c r="BS203">
        <v>9.07</v>
      </c>
      <c r="BT203">
        <v>2016</v>
      </c>
      <c r="BU203">
        <v>31</v>
      </c>
      <c r="BV203" t="s">
        <v>340</v>
      </c>
      <c r="BW203">
        <v>23</v>
      </c>
      <c r="BY203" t="s">
        <v>109</v>
      </c>
      <c r="CF203" t="s">
        <v>109</v>
      </c>
      <c r="CL203" t="s">
        <v>109</v>
      </c>
      <c r="CN203" t="s">
        <v>113</v>
      </c>
      <c r="CO203" t="s">
        <v>3578</v>
      </c>
      <c r="CP203" t="s">
        <v>462</v>
      </c>
      <c r="CQ203" t="s">
        <v>3579</v>
      </c>
      <c r="CR203" t="s">
        <v>137</v>
      </c>
      <c r="CS203" t="str">
        <f>HYPERLINK("https://nconnect.nicmar.ac.in/pdf/346_resume_1771577745.pdf/Y2FyZWVy","View Resume")</f>
        <v>0</v>
      </c>
    </row>
    <row r="204" spans="1:97">
      <c r="A204" t="s">
        <v>369</v>
      </c>
      <c r="B204" t="s">
        <v>139</v>
      </c>
      <c r="C204" t="s">
        <v>296</v>
      </c>
      <c r="D204" t="s">
        <v>370</v>
      </c>
      <c r="E204" t="s">
        <v>3580</v>
      </c>
      <c r="F204" t="s">
        <v>3581</v>
      </c>
      <c r="G204">
        <v>9010915282</v>
      </c>
      <c r="H204" t="s">
        <v>103</v>
      </c>
      <c r="I204" t="s">
        <v>3582</v>
      </c>
      <c r="J204" t="s">
        <v>105</v>
      </c>
      <c r="K204" t="s">
        <v>3583</v>
      </c>
      <c r="L204" t="s">
        <v>3584</v>
      </c>
      <c r="M204" t="s">
        <v>3585</v>
      </c>
      <c r="N204" t="s">
        <v>109</v>
      </c>
      <c r="AI204" t="s">
        <v>3586</v>
      </c>
      <c r="AJ204" t="s">
        <v>3587</v>
      </c>
      <c r="AK204" t="s">
        <v>3588</v>
      </c>
      <c r="AL204">
        <v>61</v>
      </c>
      <c r="AN204">
        <v>2000</v>
      </c>
      <c r="AO204" t="s">
        <v>109</v>
      </c>
      <c r="AV204" t="s">
        <v>113</v>
      </c>
      <c r="AW204" t="s">
        <v>3589</v>
      </c>
      <c r="AX204" t="s">
        <v>3590</v>
      </c>
      <c r="AY204" t="s">
        <v>3591</v>
      </c>
      <c r="AZ204">
        <v>64.67</v>
      </c>
      <c r="BB204">
        <v>2009</v>
      </c>
      <c r="BC204" t="s">
        <v>113</v>
      </c>
      <c r="BD204" t="s">
        <v>3592</v>
      </c>
      <c r="BE204" t="s">
        <v>3593</v>
      </c>
      <c r="BF204" t="s">
        <v>3594</v>
      </c>
      <c r="BG204">
        <v>66.19</v>
      </c>
      <c r="BI204">
        <v>2014</v>
      </c>
      <c r="BJ204">
        <v>1</v>
      </c>
      <c r="BL204">
        <v>9</v>
      </c>
      <c r="BN204" t="s">
        <v>113</v>
      </c>
      <c r="BO204" t="s">
        <v>3592</v>
      </c>
      <c r="BP204" t="s">
        <v>3593</v>
      </c>
      <c r="BQ204" t="s">
        <v>3595</v>
      </c>
      <c r="BR204">
        <v>71</v>
      </c>
      <c r="BT204">
        <v>2016</v>
      </c>
      <c r="BU204">
        <v>14</v>
      </c>
      <c r="BW204">
        <v>47</v>
      </c>
      <c r="BY204" t="s">
        <v>109</v>
      </c>
      <c r="CF204" t="s">
        <v>113</v>
      </c>
      <c r="CG204" t="s">
        <v>157</v>
      </c>
      <c r="CH204" t="s">
        <v>3596</v>
      </c>
      <c r="CI204" t="s">
        <v>132</v>
      </c>
      <c r="CJ204">
        <v>2026</v>
      </c>
      <c r="CL204" t="s">
        <v>109</v>
      </c>
      <c r="CN204" t="s">
        <v>113</v>
      </c>
      <c r="CO204" t="s">
        <v>3597</v>
      </c>
      <c r="CP204" t="s">
        <v>3598</v>
      </c>
      <c r="CQ204" t="s">
        <v>3599</v>
      </c>
      <c r="CR204" t="str">
        <f>HYPERLINK("https://nconnect.nicmar.ac.in/public/storage/profile/6998086fc2e16.png","Download")</f>
        <v>0</v>
      </c>
      <c r="CS204" t="str">
        <f>HYPERLINK("https://nconnect.nicmar.ac.in/pdf/339_resume_1771577913.pdf/Y2FyZWVy","View Resume")</f>
        <v>0</v>
      </c>
    </row>
    <row r="205" spans="1:97">
      <c r="A205" t="s">
        <v>372</v>
      </c>
      <c r="B205" t="s">
        <v>139</v>
      </c>
      <c r="C205" t="s">
        <v>296</v>
      </c>
      <c r="D205" t="s">
        <v>373</v>
      </c>
      <c r="E205" t="s">
        <v>3600</v>
      </c>
      <c r="F205" t="s">
        <v>3601</v>
      </c>
      <c r="G205">
        <v>9818478573</v>
      </c>
      <c r="H205" t="s">
        <v>103</v>
      </c>
      <c r="I205" t="s">
        <v>3602</v>
      </c>
      <c r="J205" t="s">
        <v>105</v>
      </c>
      <c r="K205" t="s">
        <v>229</v>
      </c>
      <c r="L205" t="s">
        <v>3603</v>
      </c>
      <c r="M205" t="s">
        <v>3604</v>
      </c>
      <c r="N205" t="s">
        <v>109</v>
      </c>
      <c r="AI205" t="s">
        <v>3605</v>
      </c>
      <c r="AJ205" t="s">
        <v>3606</v>
      </c>
      <c r="AK205" t="s">
        <v>3607</v>
      </c>
      <c r="AL205">
        <v>73</v>
      </c>
      <c r="AN205">
        <v>1987</v>
      </c>
      <c r="AO205" t="s">
        <v>113</v>
      </c>
      <c r="AP205" t="s">
        <v>3608</v>
      </c>
      <c r="AQ205" t="s">
        <v>3609</v>
      </c>
      <c r="AR205" t="s">
        <v>3610</v>
      </c>
      <c r="AS205">
        <v>73</v>
      </c>
      <c r="AU205">
        <v>1989</v>
      </c>
      <c r="AV205" t="s">
        <v>109</v>
      </c>
      <c r="BC205" t="s">
        <v>113</v>
      </c>
      <c r="BD205" t="s">
        <v>1219</v>
      </c>
      <c r="BE205" t="s">
        <v>3611</v>
      </c>
      <c r="BF205" t="s">
        <v>3612</v>
      </c>
      <c r="BG205">
        <v>52</v>
      </c>
      <c r="BI205">
        <v>1994</v>
      </c>
      <c r="BJ205">
        <v>19</v>
      </c>
      <c r="BK205" t="s">
        <v>3613</v>
      </c>
      <c r="BL205">
        <v>18</v>
      </c>
      <c r="BN205" t="s">
        <v>113</v>
      </c>
      <c r="BO205" t="s">
        <v>3614</v>
      </c>
      <c r="BP205" t="s">
        <v>3614</v>
      </c>
      <c r="BQ205" t="s">
        <v>3615</v>
      </c>
      <c r="BR205">
        <v>80</v>
      </c>
      <c r="BT205">
        <v>2003</v>
      </c>
      <c r="BU205">
        <v>31</v>
      </c>
      <c r="BV205" t="s">
        <v>643</v>
      </c>
      <c r="BW205">
        <v>53</v>
      </c>
      <c r="BX205" t="s">
        <v>2898</v>
      </c>
      <c r="BY205" t="s">
        <v>109</v>
      </c>
      <c r="BZ205" t="s">
        <v>3616</v>
      </c>
      <c r="CA205" t="s">
        <v>3617</v>
      </c>
      <c r="CB205" t="s">
        <v>3618</v>
      </c>
      <c r="CC205">
        <v>80</v>
      </c>
      <c r="CE205">
        <v>2023</v>
      </c>
      <c r="CF205" t="s">
        <v>109</v>
      </c>
      <c r="CL205" t="s">
        <v>109</v>
      </c>
      <c r="CN205" t="s">
        <v>113</v>
      </c>
      <c r="CO205" t="s">
        <v>3619</v>
      </c>
      <c r="CP205" t="s">
        <v>3620</v>
      </c>
      <c r="CQ205" t="s">
        <v>3621</v>
      </c>
      <c r="CR205" t="s">
        <v>137</v>
      </c>
      <c r="CS205" t="str">
        <f>HYPERLINK("https://nconnect.nicmar.ac.in/pdf/343_resume_1771578274.pdf/Y2FyZWVy","View Resume")</f>
        <v>0</v>
      </c>
    </row>
    <row r="206" spans="1:97">
      <c r="A206" t="s">
        <v>774</v>
      </c>
      <c r="B206" t="s">
        <v>98</v>
      </c>
      <c r="C206" t="s">
        <v>705</v>
      </c>
      <c r="D206" t="s">
        <v>775</v>
      </c>
      <c r="E206" t="s">
        <v>3600</v>
      </c>
      <c r="F206" t="s">
        <v>3601</v>
      </c>
      <c r="G206">
        <v>9818478573</v>
      </c>
      <c r="H206" t="s">
        <v>103</v>
      </c>
      <c r="I206" t="s">
        <v>3602</v>
      </c>
      <c r="J206" t="s">
        <v>105</v>
      </c>
      <c r="K206" t="s">
        <v>229</v>
      </c>
      <c r="L206" t="s">
        <v>3603</v>
      </c>
      <c r="M206" t="s">
        <v>3604</v>
      </c>
      <c r="N206" t="s">
        <v>109</v>
      </c>
      <c r="AI206" t="s">
        <v>3605</v>
      </c>
      <c r="AJ206" t="s">
        <v>3606</v>
      </c>
      <c r="AK206" t="s">
        <v>3607</v>
      </c>
      <c r="AL206">
        <v>73</v>
      </c>
      <c r="AN206">
        <v>1987</v>
      </c>
      <c r="AO206" t="s">
        <v>113</v>
      </c>
      <c r="AP206" t="s">
        <v>3608</v>
      </c>
      <c r="AQ206" t="s">
        <v>3609</v>
      </c>
      <c r="AR206" t="s">
        <v>3610</v>
      </c>
      <c r="AS206">
        <v>73</v>
      </c>
      <c r="AU206">
        <v>1989</v>
      </c>
      <c r="AV206" t="s">
        <v>109</v>
      </c>
      <c r="BC206" t="s">
        <v>113</v>
      </c>
      <c r="BD206" t="s">
        <v>1219</v>
      </c>
      <c r="BE206" t="s">
        <v>3611</v>
      </c>
      <c r="BF206" t="s">
        <v>3612</v>
      </c>
      <c r="BG206">
        <v>52</v>
      </c>
      <c r="BI206">
        <v>1994</v>
      </c>
      <c r="BJ206">
        <v>19</v>
      </c>
      <c r="BK206" t="s">
        <v>3613</v>
      </c>
      <c r="BL206">
        <v>18</v>
      </c>
      <c r="BN206" t="s">
        <v>113</v>
      </c>
      <c r="BO206" t="s">
        <v>3614</v>
      </c>
      <c r="BP206" t="s">
        <v>3614</v>
      </c>
      <c r="BQ206" t="s">
        <v>3615</v>
      </c>
      <c r="BR206">
        <v>80</v>
      </c>
      <c r="BT206">
        <v>2003</v>
      </c>
      <c r="BU206">
        <v>31</v>
      </c>
      <c r="BV206" t="s">
        <v>643</v>
      </c>
      <c r="BW206">
        <v>53</v>
      </c>
      <c r="BX206" t="s">
        <v>2898</v>
      </c>
      <c r="BY206" t="s">
        <v>109</v>
      </c>
      <c r="BZ206" t="s">
        <v>3616</v>
      </c>
      <c r="CA206" t="s">
        <v>3617</v>
      </c>
      <c r="CB206" t="s">
        <v>3618</v>
      </c>
      <c r="CC206">
        <v>80</v>
      </c>
      <c r="CE206">
        <v>2023</v>
      </c>
      <c r="CF206" t="s">
        <v>109</v>
      </c>
      <c r="CL206" t="s">
        <v>109</v>
      </c>
      <c r="CN206" t="s">
        <v>113</v>
      </c>
      <c r="CO206" t="s">
        <v>3619</v>
      </c>
      <c r="CP206" t="s">
        <v>3620</v>
      </c>
      <c r="CQ206" t="s">
        <v>3622</v>
      </c>
      <c r="CR206" t="s">
        <v>137</v>
      </c>
      <c r="CS206" t="str">
        <f>HYPERLINK("https://nconnect.nicmar.ac.in/pdf/343_resume_1771578274.pdf/Y2FyZWVy","View Resume")</f>
        <v>0</v>
      </c>
    </row>
    <row r="207" spans="1:97">
      <c r="A207" t="s">
        <v>3623</v>
      </c>
      <c r="B207" t="s">
        <v>3624</v>
      </c>
      <c r="C207" t="s">
        <v>296</v>
      </c>
      <c r="D207" t="s">
        <v>297</v>
      </c>
      <c r="E207" t="s">
        <v>3600</v>
      </c>
      <c r="F207" t="s">
        <v>3601</v>
      </c>
      <c r="G207">
        <v>9818478573</v>
      </c>
      <c r="H207" t="s">
        <v>103</v>
      </c>
      <c r="I207" t="s">
        <v>3602</v>
      </c>
      <c r="J207" t="s">
        <v>105</v>
      </c>
      <c r="K207" t="s">
        <v>229</v>
      </c>
      <c r="L207" t="s">
        <v>3603</v>
      </c>
      <c r="M207" t="s">
        <v>3604</v>
      </c>
      <c r="N207" t="s">
        <v>109</v>
      </c>
      <c r="AI207" t="s">
        <v>3605</v>
      </c>
      <c r="AJ207" t="s">
        <v>3606</v>
      </c>
      <c r="AK207" t="s">
        <v>3607</v>
      </c>
      <c r="AL207">
        <v>73</v>
      </c>
      <c r="AN207">
        <v>1987</v>
      </c>
      <c r="AO207" t="s">
        <v>113</v>
      </c>
      <c r="AP207" t="s">
        <v>3608</v>
      </c>
      <c r="AQ207" t="s">
        <v>3609</v>
      </c>
      <c r="AR207" t="s">
        <v>3610</v>
      </c>
      <c r="AS207">
        <v>73</v>
      </c>
      <c r="AU207">
        <v>1989</v>
      </c>
      <c r="AV207" t="s">
        <v>109</v>
      </c>
      <c r="BC207" t="s">
        <v>113</v>
      </c>
      <c r="BD207" t="s">
        <v>1219</v>
      </c>
      <c r="BE207" t="s">
        <v>3611</v>
      </c>
      <c r="BF207" t="s">
        <v>3612</v>
      </c>
      <c r="BG207">
        <v>52</v>
      </c>
      <c r="BI207">
        <v>1994</v>
      </c>
      <c r="BJ207">
        <v>19</v>
      </c>
      <c r="BK207" t="s">
        <v>3613</v>
      </c>
      <c r="BL207">
        <v>18</v>
      </c>
      <c r="BN207" t="s">
        <v>113</v>
      </c>
      <c r="BO207" t="s">
        <v>3614</v>
      </c>
      <c r="BP207" t="s">
        <v>3614</v>
      </c>
      <c r="BQ207" t="s">
        <v>3615</v>
      </c>
      <c r="BR207">
        <v>80</v>
      </c>
      <c r="BT207">
        <v>2003</v>
      </c>
      <c r="BU207">
        <v>31</v>
      </c>
      <c r="BV207" t="s">
        <v>643</v>
      </c>
      <c r="BW207">
        <v>53</v>
      </c>
      <c r="BX207" t="s">
        <v>2898</v>
      </c>
      <c r="BY207" t="s">
        <v>109</v>
      </c>
      <c r="BZ207" t="s">
        <v>3616</v>
      </c>
      <c r="CA207" t="s">
        <v>3617</v>
      </c>
      <c r="CB207" t="s">
        <v>3618</v>
      </c>
      <c r="CC207">
        <v>80</v>
      </c>
      <c r="CE207">
        <v>2023</v>
      </c>
      <c r="CF207" t="s">
        <v>109</v>
      </c>
      <c r="CL207" t="s">
        <v>109</v>
      </c>
      <c r="CN207" t="s">
        <v>113</v>
      </c>
      <c r="CO207" t="s">
        <v>3619</v>
      </c>
      <c r="CP207" t="s">
        <v>3620</v>
      </c>
      <c r="CQ207" t="s">
        <v>3622</v>
      </c>
      <c r="CR207" t="s">
        <v>137</v>
      </c>
      <c r="CS207" t="str">
        <f>HYPERLINK("https://nconnect.nicmar.ac.in/pdf/343_resume_1771578274.pdf/Y2FyZWVy","View Resume")</f>
        <v>0</v>
      </c>
    </row>
    <row r="208" spans="1:97">
      <c r="A208" t="s">
        <v>503</v>
      </c>
      <c r="B208" t="s">
        <v>139</v>
      </c>
      <c r="C208" t="s">
        <v>166</v>
      </c>
      <c r="D208" t="s">
        <v>320</v>
      </c>
      <c r="E208" t="s">
        <v>3625</v>
      </c>
      <c r="F208" t="s">
        <v>3626</v>
      </c>
      <c r="G208">
        <v>7417342642</v>
      </c>
      <c r="H208" t="s">
        <v>103</v>
      </c>
      <c r="I208" t="s">
        <v>1042</v>
      </c>
      <c r="J208" t="s">
        <v>145</v>
      </c>
      <c r="K208" t="s">
        <v>425</v>
      </c>
      <c r="L208" t="s">
        <v>3627</v>
      </c>
      <c r="M208" t="s">
        <v>3628</v>
      </c>
      <c r="N208" t="s">
        <v>109</v>
      </c>
      <c r="AI208" t="s">
        <v>3629</v>
      </c>
      <c r="AJ208" t="s">
        <v>3630</v>
      </c>
      <c r="AK208" t="s">
        <v>278</v>
      </c>
      <c r="AL208">
        <v>53</v>
      </c>
      <c r="AN208">
        <v>2008</v>
      </c>
      <c r="AO208" t="s">
        <v>113</v>
      </c>
      <c r="AP208" t="s">
        <v>3631</v>
      </c>
      <c r="AQ208" t="s">
        <v>3630</v>
      </c>
      <c r="AR208" t="s">
        <v>841</v>
      </c>
      <c r="AS208">
        <v>71.8</v>
      </c>
      <c r="AU208">
        <v>2010</v>
      </c>
      <c r="AV208" t="s">
        <v>109</v>
      </c>
      <c r="BC208" t="s">
        <v>113</v>
      </c>
      <c r="BD208" t="s">
        <v>3632</v>
      </c>
      <c r="BE208" t="s">
        <v>3633</v>
      </c>
      <c r="BF208" t="s">
        <v>1074</v>
      </c>
      <c r="BG208">
        <v>62.67</v>
      </c>
      <c r="BI208">
        <v>2013</v>
      </c>
      <c r="BJ208">
        <v>19</v>
      </c>
      <c r="BK208" t="s">
        <v>3634</v>
      </c>
      <c r="BL208">
        <v>17</v>
      </c>
      <c r="BN208" t="s">
        <v>113</v>
      </c>
      <c r="BO208" t="s">
        <v>3632</v>
      </c>
      <c r="BP208" t="s">
        <v>3633</v>
      </c>
      <c r="BQ208" t="s">
        <v>1531</v>
      </c>
      <c r="BR208">
        <v>74</v>
      </c>
      <c r="BS208">
        <v>7.4</v>
      </c>
      <c r="BT208">
        <v>2017</v>
      </c>
      <c r="BU208">
        <v>31</v>
      </c>
      <c r="BV208" t="s">
        <v>340</v>
      </c>
      <c r="BW208">
        <v>23</v>
      </c>
      <c r="BY208" t="s">
        <v>113</v>
      </c>
      <c r="BZ208" t="s">
        <v>3632</v>
      </c>
      <c r="CA208" t="s">
        <v>3633</v>
      </c>
      <c r="CB208" t="s">
        <v>1074</v>
      </c>
      <c r="CC208">
        <v>65.67</v>
      </c>
      <c r="CE208">
        <v>2015</v>
      </c>
      <c r="CF208" t="s">
        <v>113</v>
      </c>
      <c r="CG208" t="s">
        <v>3635</v>
      </c>
      <c r="CH208" t="s">
        <v>3632</v>
      </c>
      <c r="CI208" t="s">
        <v>132</v>
      </c>
      <c r="CJ208">
        <v>2025</v>
      </c>
      <c r="CL208" t="s">
        <v>109</v>
      </c>
      <c r="CN208" t="s">
        <v>109</v>
      </c>
      <c r="CP208" t="s">
        <v>3636</v>
      </c>
      <c r="CQ208" t="s">
        <v>3637</v>
      </c>
      <c r="CR208" t="s">
        <v>137</v>
      </c>
      <c r="CS208" t="str">
        <f>HYPERLINK("https://nconnect.nicmar.ac.in/pdf/345_resume_1771578470.pdf/Y2FyZWVy","View Resume")</f>
        <v>0</v>
      </c>
    </row>
    <row r="209" spans="1:97">
      <c r="A209" t="s">
        <v>2116</v>
      </c>
      <c r="B209" t="s">
        <v>139</v>
      </c>
      <c r="C209" t="s">
        <v>99</v>
      </c>
      <c r="D209" t="s">
        <v>2117</v>
      </c>
      <c r="E209" t="s">
        <v>3638</v>
      </c>
      <c r="F209" t="s">
        <v>3639</v>
      </c>
      <c r="G209">
        <v>7835965623</v>
      </c>
      <c r="H209" t="s">
        <v>103</v>
      </c>
      <c r="I209" t="s">
        <v>3640</v>
      </c>
      <c r="J209" t="s">
        <v>145</v>
      </c>
      <c r="K209" t="s">
        <v>3641</v>
      </c>
      <c r="L209" t="s">
        <v>3642</v>
      </c>
      <c r="M209" t="s">
        <v>3643</v>
      </c>
      <c r="N209" t="s">
        <v>109</v>
      </c>
      <c r="AI209" t="s">
        <v>3644</v>
      </c>
      <c r="AJ209" t="s">
        <v>3645</v>
      </c>
      <c r="AK209" t="s">
        <v>3646</v>
      </c>
      <c r="AL209">
        <v>89.4</v>
      </c>
      <c r="AN209">
        <v>2010</v>
      </c>
      <c r="AO209" t="s">
        <v>113</v>
      </c>
      <c r="AP209" t="s">
        <v>3647</v>
      </c>
      <c r="AQ209" t="s">
        <v>3648</v>
      </c>
      <c r="AR209" t="s">
        <v>583</v>
      </c>
      <c r="AS209">
        <v>92.6</v>
      </c>
      <c r="AU209">
        <v>2012</v>
      </c>
      <c r="AV209" t="s">
        <v>109</v>
      </c>
      <c r="BC209" t="s">
        <v>113</v>
      </c>
      <c r="BD209" t="s">
        <v>1153</v>
      </c>
      <c r="BE209" t="s">
        <v>3649</v>
      </c>
      <c r="BF209" t="s">
        <v>157</v>
      </c>
      <c r="BG209">
        <v>67.2</v>
      </c>
      <c r="BI209">
        <v>2016</v>
      </c>
      <c r="BJ209">
        <v>1</v>
      </c>
      <c r="BL209">
        <v>9</v>
      </c>
      <c r="BN209" t="s">
        <v>113</v>
      </c>
      <c r="BO209" t="s">
        <v>3650</v>
      </c>
      <c r="BP209" t="s">
        <v>1304</v>
      </c>
      <c r="BQ209" t="s">
        <v>2250</v>
      </c>
      <c r="BR209">
        <v>75.6</v>
      </c>
      <c r="BS209">
        <v>7.99</v>
      </c>
      <c r="BT209">
        <v>2019</v>
      </c>
      <c r="BU209">
        <v>31</v>
      </c>
      <c r="BW209">
        <v>52</v>
      </c>
      <c r="BY209" t="s">
        <v>109</v>
      </c>
      <c r="CF209" t="s">
        <v>113</v>
      </c>
      <c r="CG209" t="s">
        <v>2250</v>
      </c>
      <c r="CH209" t="s">
        <v>3650</v>
      </c>
      <c r="CI209" t="s">
        <v>132</v>
      </c>
      <c r="CJ209">
        <v>2023</v>
      </c>
      <c r="CL209" t="s">
        <v>113</v>
      </c>
      <c r="CM209" t="s">
        <v>3651</v>
      </c>
      <c r="CN209" t="s">
        <v>113</v>
      </c>
      <c r="CO209" t="s">
        <v>3652</v>
      </c>
      <c r="CP209" t="s">
        <v>3653</v>
      </c>
      <c r="CQ209" t="s">
        <v>3654</v>
      </c>
      <c r="CR209" t="str">
        <f>HYPERLINK("https://nconnect.nicmar.ac.in/public/storage/profile/69970f650c892.png","Download")</f>
        <v>0</v>
      </c>
      <c r="CS209" t="str">
        <f>HYPERLINK("https://nconnect.nicmar.ac.in/pdf/243_resume_1771578089.pdf/Y2FyZWVy","View Resume")</f>
        <v>0</v>
      </c>
    </row>
    <row r="210" spans="1:97">
      <c r="A210" t="s">
        <v>165</v>
      </c>
      <c r="B210" t="s">
        <v>139</v>
      </c>
      <c r="C210" t="s">
        <v>166</v>
      </c>
      <c r="D210" t="s">
        <v>167</v>
      </c>
      <c r="E210" t="s">
        <v>3655</v>
      </c>
      <c r="F210" t="s">
        <v>3656</v>
      </c>
      <c r="G210">
        <v>7994224685</v>
      </c>
      <c r="H210" t="s">
        <v>170</v>
      </c>
      <c r="I210" t="s">
        <v>3657</v>
      </c>
      <c r="J210" t="s">
        <v>105</v>
      </c>
      <c r="K210" t="s">
        <v>425</v>
      </c>
      <c r="L210" t="s">
        <v>3658</v>
      </c>
      <c r="M210" t="s">
        <v>3659</v>
      </c>
      <c r="N210" t="s">
        <v>113</v>
      </c>
      <c r="O210" t="s">
        <v>3660</v>
      </c>
      <c r="P210" t="s">
        <v>3661</v>
      </c>
      <c r="AI210" t="s">
        <v>3662</v>
      </c>
      <c r="AJ210" t="s">
        <v>3663</v>
      </c>
      <c r="AK210" t="s">
        <v>3664</v>
      </c>
      <c r="AL210">
        <v>83</v>
      </c>
      <c r="AN210">
        <v>1998</v>
      </c>
      <c r="AO210" t="s">
        <v>113</v>
      </c>
      <c r="AP210" t="s">
        <v>3662</v>
      </c>
      <c r="AQ210" t="s">
        <v>3663</v>
      </c>
      <c r="AR210" t="s">
        <v>3665</v>
      </c>
      <c r="AS210">
        <v>82</v>
      </c>
      <c r="AU210">
        <v>2000</v>
      </c>
      <c r="AV210" t="s">
        <v>109</v>
      </c>
      <c r="BC210" t="s">
        <v>113</v>
      </c>
      <c r="BD210" t="s">
        <v>3666</v>
      </c>
      <c r="BE210" t="s">
        <v>3667</v>
      </c>
      <c r="BF210" t="s">
        <v>3668</v>
      </c>
      <c r="BG210">
        <v>88</v>
      </c>
      <c r="BH210">
        <v>8.86</v>
      </c>
      <c r="BI210">
        <v>2007</v>
      </c>
      <c r="BJ210">
        <v>19</v>
      </c>
      <c r="BL210">
        <v>53</v>
      </c>
      <c r="BM210" t="s">
        <v>3669</v>
      </c>
      <c r="BN210" t="s">
        <v>113</v>
      </c>
      <c r="BO210" t="s">
        <v>916</v>
      </c>
      <c r="BP210" t="s">
        <v>3670</v>
      </c>
      <c r="BQ210" t="s">
        <v>3671</v>
      </c>
      <c r="BR210">
        <v>56</v>
      </c>
      <c r="BT210">
        <v>2009</v>
      </c>
      <c r="BU210">
        <v>31</v>
      </c>
      <c r="BW210">
        <v>53</v>
      </c>
      <c r="BX210" t="s">
        <v>3672</v>
      </c>
      <c r="BY210" t="s">
        <v>109</v>
      </c>
      <c r="CF210" t="s">
        <v>113</v>
      </c>
      <c r="CG210" t="s">
        <v>3673</v>
      </c>
      <c r="CH210" t="s">
        <v>3674</v>
      </c>
      <c r="CI210" t="s">
        <v>132</v>
      </c>
      <c r="CJ210">
        <v>2022</v>
      </c>
      <c r="CL210" t="s">
        <v>113</v>
      </c>
      <c r="CM210" t="s">
        <v>3675</v>
      </c>
      <c r="CN210" t="s">
        <v>113</v>
      </c>
      <c r="CO210" t="s">
        <v>3676</v>
      </c>
      <c r="CP210" t="s">
        <v>3677</v>
      </c>
      <c r="CQ210" t="s">
        <v>3678</v>
      </c>
      <c r="CR210" t="str">
        <f>HYPERLINK("https://nconnect.nicmar.ac.in/public/storage/profile/69981746e583f.png","Download")</f>
        <v>0</v>
      </c>
      <c r="CS210" t="str">
        <f>HYPERLINK("https://nconnect.nicmar.ac.in/pdf/340_resume_1771578564.pdf/Y2FyZWVy","View Resume")</f>
        <v>0</v>
      </c>
    </row>
    <row r="211" spans="1:97">
      <c r="A211" t="s">
        <v>138</v>
      </c>
      <c r="B211" t="s">
        <v>139</v>
      </c>
      <c r="C211" t="s">
        <v>140</v>
      </c>
      <c r="D211" t="s">
        <v>141</v>
      </c>
      <c r="E211" t="s">
        <v>3679</v>
      </c>
      <c r="F211" t="s">
        <v>3680</v>
      </c>
      <c r="G211">
        <v>9874060499</v>
      </c>
      <c r="H211" t="s">
        <v>103</v>
      </c>
      <c r="I211" t="s">
        <v>3681</v>
      </c>
      <c r="J211" t="s">
        <v>105</v>
      </c>
      <c r="K211" t="s">
        <v>3682</v>
      </c>
      <c r="L211" t="s">
        <v>3683</v>
      </c>
      <c r="M211" t="s">
        <v>3684</v>
      </c>
      <c r="N211" t="s">
        <v>109</v>
      </c>
      <c r="AI211" t="s">
        <v>3685</v>
      </c>
      <c r="AJ211" t="s">
        <v>532</v>
      </c>
      <c r="AK211" t="s">
        <v>3686</v>
      </c>
      <c r="AL211">
        <v>84</v>
      </c>
      <c r="AN211">
        <v>2009</v>
      </c>
      <c r="AO211" t="s">
        <v>113</v>
      </c>
      <c r="AP211" t="s">
        <v>3685</v>
      </c>
      <c r="AQ211" t="s">
        <v>535</v>
      </c>
      <c r="AR211" t="s">
        <v>1548</v>
      </c>
      <c r="AS211">
        <v>77.2</v>
      </c>
      <c r="AU211">
        <v>2011</v>
      </c>
      <c r="AV211" t="s">
        <v>109</v>
      </c>
      <c r="BC211" t="s">
        <v>113</v>
      </c>
      <c r="BD211" t="s">
        <v>3687</v>
      </c>
      <c r="BE211" t="s">
        <v>3688</v>
      </c>
      <c r="BF211" t="s">
        <v>310</v>
      </c>
      <c r="BG211">
        <v>76.6</v>
      </c>
      <c r="BH211">
        <v>8.41</v>
      </c>
      <c r="BI211">
        <v>2015</v>
      </c>
      <c r="BJ211">
        <v>1</v>
      </c>
      <c r="BL211">
        <v>9</v>
      </c>
      <c r="BN211" t="s">
        <v>113</v>
      </c>
      <c r="BO211" t="s">
        <v>3689</v>
      </c>
      <c r="BP211" t="s">
        <v>3689</v>
      </c>
      <c r="BQ211" t="s">
        <v>141</v>
      </c>
      <c r="BR211">
        <v>93.8</v>
      </c>
      <c r="BS211">
        <v>9.38</v>
      </c>
      <c r="BT211">
        <v>2017</v>
      </c>
      <c r="BU211">
        <v>14</v>
      </c>
      <c r="BW211">
        <v>47</v>
      </c>
      <c r="BY211" t="s">
        <v>109</v>
      </c>
      <c r="CF211" t="s">
        <v>113</v>
      </c>
      <c r="CG211" t="s">
        <v>3690</v>
      </c>
      <c r="CH211" t="s">
        <v>3691</v>
      </c>
      <c r="CI211" t="s">
        <v>132</v>
      </c>
      <c r="CJ211">
        <v>2025</v>
      </c>
      <c r="CL211" t="s">
        <v>113</v>
      </c>
      <c r="CM211" t="s">
        <v>3692</v>
      </c>
      <c r="CN211" t="s">
        <v>113</v>
      </c>
      <c r="CO211" t="s">
        <v>3693</v>
      </c>
      <c r="CP211" t="s">
        <v>3694</v>
      </c>
      <c r="CQ211" t="s">
        <v>3695</v>
      </c>
      <c r="CR211" t="str">
        <f>HYPERLINK("https://nconnect.nicmar.ac.in/public/storage/profile/6998175b262eb.png","Download")</f>
        <v>0</v>
      </c>
      <c r="CS211" t="str">
        <f>HYPERLINK("https://nconnect.nicmar.ac.in/pdf/341_resume_1771578771.pdf/Y2FyZWVy","View Resume")</f>
        <v>0</v>
      </c>
    </row>
    <row r="212" spans="1:97">
      <c r="A212" t="s">
        <v>928</v>
      </c>
      <c r="B212" t="s">
        <v>319</v>
      </c>
      <c r="C212" t="s">
        <v>140</v>
      </c>
      <c r="D212" t="s">
        <v>929</v>
      </c>
      <c r="E212" t="s">
        <v>3696</v>
      </c>
      <c r="F212" t="s">
        <v>3697</v>
      </c>
      <c r="G212">
        <v>6375598209</v>
      </c>
      <c r="H212" t="s">
        <v>103</v>
      </c>
      <c r="I212" t="s">
        <v>3698</v>
      </c>
      <c r="J212" t="s">
        <v>105</v>
      </c>
      <c r="K212" t="s">
        <v>1499</v>
      </c>
      <c r="L212" t="s">
        <v>3699</v>
      </c>
      <c r="M212" t="s">
        <v>3700</v>
      </c>
      <c r="N212" t="s">
        <v>109</v>
      </c>
      <c r="AI212" t="s">
        <v>3701</v>
      </c>
      <c r="AJ212" t="s">
        <v>1235</v>
      </c>
      <c r="AK212" t="s">
        <v>3702</v>
      </c>
      <c r="AL212">
        <v>81.6</v>
      </c>
      <c r="AN212">
        <v>2007</v>
      </c>
      <c r="AO212" t="s">
        <v>113</v>
      </c>
      <c r="AP212" t="s">
        <v>3703</v>
      </c>
      <c r="AQ212" t="s">
        <v>1235</v>
      </c>
      <c r="AR212" t="s">
        <v>3704</v>
      </c>
      <c r="AS212">
        <v>72.2</v>
      </c>
      <c r="AU212">
        <v>2009</v>
      </c>
      <c r="AV212" t="s">
        <v>109</v>
      </c>
      <c r="BC212" t="s">
        <v>113</v>
      </c>
      <c r="BD212" t="s">
        <v>3705</v>
      </c>
      <c r="BE212" t="s">
        <v>3705</v>
      </c>
      <c r="BF212" t="s">
        <v>310</v>
      </c>
      <c r="BG212">
        <v>91.57</v>
      </c>
      <c r="BI212">
        <v>2013</v>
      </c>
      <c r="BJ212">
        <v>1</v>
      </c>
      <c r="BL212">
        <v>9</v>
      </c>
      <c r="BN212" t="s">
        <v>113</v>
      </c>
      <c r="BO212" t="s">
        <v>3706</v>
      </c>
      <c r="BP212" t="s">
        <v>3706</v>
      </c>
      <c r="BQ212" t="s">
        <v>1354</v>
      </c>
      <c r="BR212">
        <v>86.23</v>
      </c>
      <c r="BT212">
        <v>2015</v>
      </c>
      <c r="BU212">
        <v>12</v>
      </c>
      <c r="BW212">
        <v>15</v>
      </c>
      <c r="BY212" t="s">
        <v>109</v>
      </c>
      <c r="CF212" t="s">
        <v>113</v>
      </c>
      <c r="CG212" t="s">
        <v>3707</v>
      </c>
      <c r="CH212" t="s">
        <v>3708</v>
      </c>
      <c r="CI212" t="s">
        <v>132</v>
      </c>
      <c r="CJ212">
        <v>2024</v>
      </c>
      <c r="CL212" t="s">
        <v>113</v>
      </c>
      <c r="CM212" t="s">
        <v>3709</v>
      </c>
      <c r="CN212" t="s">
        <v>113</v>
      </c>
      <c r="CO212" t="s">
        <v>3710</v>
      </c>
      <c r="CP212" t="s">
        <v>3711</v>
      </c>
      <c r="CQ212" t="s">
        <v>3712</v>
      </c>
      <c r="CR212" t="str">
        <f>HYPERLINK("https://nconnect.nicmar.ac.in/public/storage/profile/6997e2da858de.png","Download")</f>
        <v>0</v>
      </c>
      <c r="CS212" t="str">
        <f>HYPERLINK("https://nconnect.nicmar.ac.in/pdf/51_resume_1771426906.pdf/Y2FyZWVy","View Resume")</f>
        <v>0</v>
      </c>
    </row>
    <row r="213" spans="1:97">
      <c r="A213" t="s">
        <v>193</v>
      </c>
      <c r="B213" t="s">
        <v>139</v>
      </c>
      <c r="C213" t="s">
        <v>166</v>
      </c>
      <c r="D213" t="s">
        <v>194</v>
      </c>
      <c r="E213" t="s">
        <v>3713</v>
      </c>
      <c r="F213" t="s">
        <v>3714</v>
      </c>
      <c r="G213">
        <v>9690032450</v>
      </c>
      <c r="H213" t="s">
        <v>170</v>
      </c>
      <c r="I213" t="s">
        <v>3715</v>
      </c>
      <c r="J213" t="s">
        <v>105</v>
      </c>
      <c r="K213" t="s">
        <v>3716</v>
      </c>
      <c r="L213" t="s">
        <v>3717</v>
      </c>
      <c r="M213" t="s">
        <v>3718</v>
      </c>
      <c r="N213" t="s">
        <v>109</v>
      </c>
      <c r="AI213" t="s">
        <v>3719</v>
      </c>
      <c r="AJ213" t="s">
        <v>3720</v>
      </c>
      <c r="AK213" t="s">
        <v>3721</v>
      </c>
      <c r="AL213">
        <v>87.2</v>
      </c>
      <c r="AN213">
        <v>2009</v>
      </c>
      <c r="AO213" t="s">
        <v>113</v>
      </c>
      <c r="AP213" t="s">
        <v>3719</v>
      </c>
      <c r="AQ213" t="s">
        <v>3720</v>
      </c>
      <c r="AR213" t="s">
        <v>3722</v>
      </c>
      <c r="AS213">
        <v>66.2</v>
      </c>
      <c r="AU213">
        <v>2011</v>
      </c>
      <c r="AV213" t="s">
        <v>109</v>
      </c>
      <c r="BC213" t="s">
        <v>113</v>
      </c>
      <c r="BD213" t="s">
        <v>3723</v>
      </c>
      <c r="BE213" t="s">
        <v>3724</v>
      </c>
      <c r="BF213" t="s">
        <v>3725</v>
      </c>
      <c r="BG213">
        <v>69</v>
      </c>
      <c r="BI213">
        <v>2014</v>
      </c>
      <c r="BJ213">
        <v>19</v>
      </c>
      <c r="BK213" t="s">
        <v>517</v>
      </c>
      <c r="BL213">
        <v>52</v>
      </c>
      <c r="BN213" t="s">
        <v>113</v>
      </c>
      <c r="BO213" t="s">
        <v>3723</v>
      </c>
      <c r="BP213" t="s">
        <v>3726</v>
      </c>
      <c r="BQ213" t="s">
        <v>3727</v>
      </c>
      <c r="BR213">
        <v>77.25</v>
      </c>
      <c r="BT213">
        <v>2016</v>
      </c>
      <c r="BU213">
        <v>31</v>
      </c>
      <c r="BV213" t="s">
        <v>520</v>
      </c>
      <c r="BW213">
        <v>33</v>
      </c>
      <c r="BY213" t="s">
        <v>113</v>
      </c>
      <c r="BZ213" t="s">
        <v>3728</v>
      </c>
      <c r="CA213" t="s">
        <v>3726</v>
      </c>
      <c r="CB213" t="s">
        <v>3460</v>
      </c>
      <c r="CC213">
        <v>71.3</v>
      </c>
      <c r="CE213">
        <v>2016</v>
      </c>
      <c r="CF213" t="s">
        <v>113</v>
      </c>
      <c r="CG213" t="s">
        <v>3729</v>
      </c>
      <c r="CH213" t="s">
        <v>3730</v>
      </c>
      <c r="CI213" t="s">
        <v>132</v>
      </c>
      <c r="CJ213">
        <v>2021</v>
      </c>
      <c r="CL213" t="s">
        <v>113</v>
      </c>
      <c r="CM213" t="s">
        <v>3731</v>
      </c>
      <c r="CN213" t="s">
        <v>113</v>
      </c>
      <c r="CO213" t="s">
        <v>3732</v>
      </c>
      <c r="CP213" t="s">
        <v>3721</v>
      </c>
      <c r="CQ213" t="s">
        <v>3733</v>
      </c>
      <c r="CR213" t="s">
        <v>137</v>
      </c>
      <c r="CS213" t="str">
        <f>HYPERLINK("https://nconnect.nicmar.ac.in/pdf/262_resume_1771580297.pdf/Y2FyZWVy","View Resume")</f>
        <v>0</v>
      </c>
    </row>
    <row r="214" spans="1:97">
      <c r="A214" t="s">
        <v>193</v>
      </c>
      <c r="B214" t="s">
        <v>139</v>
      </c>
      <c r="C214" t="s">
        <v>166</v>
      </c>
      <c r="D214" t="s">
        <v>194</v>
      </c>
      <c r="E214" t="s">
        <v>3734</v>
      </c>
      <c r="F214" t="s">
        <v>3735</v>
      </c>
      <c r="G214">
        <v>9666848000</v>
      </c>
      <c r="H214" t="s">
        <v>103</v>
      </c>
      <c r="I214" t="s">
        <v>3736</v>
      </c>
      <c r="J214" t="s">
        <v>105</v>
      </c>
      <c r="K214" t="s">
        <v>3737</v>
      </c>
      <c r="L214" t="s">
        <v>3738</v>
      </c>
      <c r="M214" t="s">
        <v>3739</v>
      </c>
      <c r="N214" t="s">
        <v>109</v>
      </c>
      <c r="AI214" t="s">
        <v>3740</v>
      </c>
      <c r="AJ214" t="s">
        <v>3741</v>
      </c>
      <c r="AK214" t="s">
        <v>3742</v>
      </c>
      <c r="AL214">
        <v>82</v>
      </c>
      <c r="AN214">
        <v>2004</v>
      </c>
      <c r="AO214" t="s">
        <v>113</v>
      </c>
      <c r="AP214" t="s">
        <v>3743</v>
      </c>
      <c r="AQ214" t="s">
        <v>3744</v>
      </c>
      <c r="AR214" t="s">
        <v>983</v>
      </c>
      <c r="AS214">
        <v>87.7</v>
      </c>
      <c r="AU214">
        <v>2006</v>
      </c>
      <c r="AV214" t="s">
        <v>109</v>
      </c>
      <c r="BC214" t="s">
        <v>113</v>
      </c>
      <c r="BD214" t="s">
        <v>3745</v>
      </c>
      <c r="BE214" t="s">
        <v>3746</v>
      </c>
      <c r="BF214" t="s">
        <v>3747</v>
      </c>
      <c r="BG214">
        <v>63.75</v>
      </c>
      <c r="BI214">
        <v>2010</v>
      </c>
      <c r="BJ214">
        <v>19</v>
      </c>
      <c r="BK214" t="s">
        <v>3748</v>
      </c>
      <c r="BL214">
        <v>18</v>
      </c>
      <c r="BN214" t="s">
        <v>113</v>
      </c>
      <c r="BO214" t="s">
        <v>3749</v>
      </c>
      <c r="BP214" t="s">
        <v>3750</v>
      </c>
      <c r="BQ214" t="s">
        <v>3751</v>
      </c>
      <c r="BR214">
        <v>80.4</v>
      </c>
      <c r="BS214">
        <v>8.04</v>
      </c>
      <c r="BT214">
        <v>2015</v>
      </c>
      <c r="BU214">
        <v>31</v>
      </c>
      <c r="BV214" t="s">
        <v>340</v>
      </c>
      <c r="BW214">
        <v>33</v>
      </c>
      <c r="BY214" t="s">
        <v>113</v>
      </c>
      <c r="BZ214" t="s">
        <v>3752</v>
      </c>
      <c r="CA214" t="s">
        <v>3752</v>
      </c>
      <c r="CB214" t="s">
        <v>3753</v>
      </c>
      <c r="CC214">
        <v>100</v>
      </c>
      <c r="CD214">
        <v>10</v>
      </c>
      <c r="CE214">
        <v>2021</v>
      </c>
      <c r="CF214" t="s">
        <v>113</v>
      </c>
      <c r="CG214" t="s">
        <v>748</v>
      </c>
      <c r="CH214" t="s">
        <v>3754</v>
      </c>
      <c r="CI214" t="s">
        <v>132</v>
      </c>
      <c r="CJ214">
        <v>2023</v>
      </c>
      <c r="CL214" t="s">
        <v>113</v>
      </c>
      <c r="CM214" t="s">
        <v>3755</v>
      </c>
      <c r="CN214" t="s">
        <v>113</v>
      </c>
      <c r="CO214" t="s">
        <v>3756</v>
      </c>
      <c r="CP214" t="s">
        <v>3742</v>
      </c>
      <c r="CQ214" t="s">
        <v>3757</v>
      </c>
      <c r="CR214" t="s">
        <v>137</v>
      </c>
      <c r="CS214" t="str">
        <f>HYPERLINK("https://nconnect.nicmar.ac.in/pdf/321_resume_1771579873.pdf/Y2FyZWVy","View Resume")</f>
        <v>0</v>
      </c>
    </row>
    <row r="215" spans="1:97">
      <c r="A215" t="s">
        <v>165</v>
      </c>
      <c r="B215" t="s">
        <v>139</v>
      </c>
      <c r="C215" t="s">
        <v>166</v>
      </c>
      <c r="D215" t="s">
        <v>167</v>
      </c>
      <c r="E215" t="s">
        <v>3734</v>
      </c>
      <c r="F215" t="s">
        <v>3735</v>
      </c>
      <c r="G215">
        <v>9666848000</v>
      </c>
      <c r="H215" t="s">
        <v>103</v>
      </c>
      <c r="I215" t="s">
        <v>3736</v>
      </c>
      <c r="J215" t="s">
        <v>105</v>
      </c>
      <c r="K215" t="s">
        <v>3737</v>
      </c>
      <c r="L215" t="s">
        <v>3738</v>
      </c>
      <c r="M215" t="s">
        <v>3739</v>
      </c>
      <c r="N215" t="s">
        <v>109</v>
      </c>
      <c r="AI215" t="s">
        <v>3740</v>
      </c>
      <c r="AJ215" t="s">
        <v>3741</v>
      </c>
      <c r="AK215" t="s">
        <v>3742</v>
      </c>
      <c r="AL215">
        <v>82</v>
      </c>
      <c r="AN215">
        <v>2004</v>
      </c>
      <c r="AO215" t="s">
        <v>113</v>
      </c>
      <c r="AP215" t="s">
        <v>3743</v>
      </c>
      <c r="AQ215" t="s">
        <v>3744</v>
      </c>
      <c r="AR215" t="s">
        <v>983</v>
      </c>
      <c r="AS215">
        <v>87.7</v>
      </c>
      <c r="AU215">
        <v>2006</v>
      </c>
      <c r="AV215" t="s">
        <v>109</v>
      </c>
      <c r="BC215" t="s">
        <v>113</v>
      </c>
      <c r="BD215" t="s">
        <v>3745</v>
      </c>
      <c r="BE215" t="s">
        <v>3746</v>
      </c>
      <c r="BF215" t="s">
        <v>3747</v>
      </c>
      <c r="BG215">
        <v>63.75</v>
      </c>
      <c r="BI215">
        <v>2010</v>
      </c>
      <c r="BJ215">
        <v>19</v>
      </c>
      <c r="BK215" t="s">
        <v>3748</v>
      </c>
      <c r="BL215">
        <v>18</v>
      </c>
      <c r="BN215" t="s">
        <v>113</v>
      </c>
      <c r="BO215" t="s">
        <v>3749</v>
      </c>
      <c r="BP215" t="s">
        <v>3750</v>
      </c>
      <c r="BQ215" t="s">
        <v>3751</v>
      </c>
      <c r="BR215">
        <v>80.4</v>
      </c>
      <c r="BS215">
        <v>8.04</v>
      </c>
      <c r="BT215">
        <v>2015</v>
      </c>
      <c r="BU215">
        <v>31</v>
      </c>
      <c r="BV215" t="s">
        <v>340</v>
      </c>
      <c r="BW215">
        <v>33</v>
      </c>
      <c r="BY215" t="s">
        <v>113</v>
      </c>
      <c r="BZ215" t="s">
        <v>3752</v>
      </c>
      <c r="CA215" t="s">
        <v>3752</v>
      </c>
      <c r="CB215" t="s">
        <v>3753</v>
      </c>
      <c r="CC215">
        <v>100</v>
      </c>
      <c r="CD215">
        <v>10</v>
      </c>
      <c r="CE215">
        <v>2021</v>
      </c>
      <c r="CF215" t="s">
        <v>113</v>
      </c>
      <c r="CG215" t="s">
        <v>748</v>
      </c>
      <c r="CH215" t="s">
        <v>3754</v>
      </c>
      <c r="CI215" t="s">
        <v>132</v>
      </c>
      <c r="CJ215">
        <v>2023</v>
      </c>
      <c r="CL215" t="s">
        <v>113</v>
      </c>
      <c r="CM215" t="s">
        <v>3755</v>
      </c>
      <c r="CN215" t="s">
        <v>113</v>
      </c>
      <c r="CO215" t="s">
        <v>3756</v>
      </c>
      <c r="CP215" t="s">
        <v>3742</v>
      </c>
      <c r="CQ215" t="s">
        <v>3757</v>
      </c>
      <c r="CR215" t="s">
        <v>137</v>
      </c>
      <c r="CS215" t="str">
        <f>HYPERLINK("https://nconnect.nicmar.ac.in/pdf/321_resume_1771579873.pdf/Y2FyZWVy","View Resume")</f>
        <v>0</v>
      </c>
    </row>
    <row r="216" spans="1:97">
      <c r="A216" t="s">
        <v>193</v>
      </c>
      <c r="B216" t="s">
        <v>139</v>
      </c>
      <c r="C216" t="s">
        <v>166</v>
      </c>
      <c r="D216" t="s">
        <v>194</v>
      </c>
      <c r="E216" t="s">
        <v>3758</v>
      </c>
      <c r="F216" t="s">
        <v>3759</v>
      </c>
      <c r="G216">
        <v>9923561976</v>
      </c>
      <c r="H216" t="s">
        <v>170</v>
      </c>
      <c r="I216" t="s">
        <v>3760</v>
      </c>
      <c r="J216" t="s">
        <v>105</v>
      </c>
      <c r="K216" t="s">
        <v>528</v>
      </c>
      <c r="L216" t="s">
        <v>3761</v>
      </c>
      <c r="M216" t="s">
        <v>3762</v>
      </c>
      <c r="N216" t="s">
        <v>109</v>
      </c>
      <c r="AI216" t="s">
        <v>3763</v>
      </c>
      <c r="AJ216" t="s">
        <v>1547</v>
      </c>
      <c r="AK216" t="s">
        <v>3764</v>
      </c>
      <c r="AL216">
        <v>83.71</v>
      </c>
      <c r="AN216">
        <v>1992</v>
      </c>
      <c r="AO216" t="s">
        <v>113</v>
      </c>
      <c r="AP216" t="s">
        <v>3765</v>
      </c>
      <c r="AQ216" t="s">
        <v>1547</v>
      </c>
      <c r="AR216" t="s">
        <v>3766</v>
      </c>
      <c r="AS216">
        <v>83.83</v>
      </c>
      <c r="AU216">
        <v>1994</v>
      </c>
      <c r="AV216" t="s">
        <v>109</v>
      </c>
      <c r="BC216" t="s">
        <v>113</v>
      </c>
      <c r="BD216" t="s">
        <v>280</v>
      </c>
      <c r="BE216" t="s">
        <v>3765</v>
      </c>
      <c r="BF216" t="s">
        <v>3767</v>
      </c>
      <c r="BG216">
        <v>62</v>
      </c>
      <c r="BI216">
        <v>1997</v>
      </c>
      <c r="BJ216">
        <v>19</v>
      </c>
      <c r="BK216" t="s">
        <v>3768</v>
      </c>
      <c r="BL216">
        <v>24</v>
      </c>
      <c r="BN216" t="s">
        <v>113</v>
      </c>
      <c r="BO216" t="s">
        <v>280</v>
      </c>
      <c r="BP216" t="s">
        <v>3769</v>
      </c>
      <c r="BQ216" t="s">
        <v>194</v>
      </c>
      <c r="BR216">
        <v>64</v>
      </c>
      <c r="BT216">
        <v>2009</v>
      </c>
      <c r="BU216">
        <v>31</v>
      </c>
      <c r="BV216" t="s">
        <v>3770</v>
      </c>
      <c r="BW216">
        <v>33</v>
      </c>
      <c r="BY216" t="s">
        <v>113</v>
      </c>
      <c r="BZ216" t="s">
        <v>280</v>
      </c>
      <c r="CA216" t="s">
        <v>280</v>
      </c>
      <c r="CB216" t="s">
        <v>3771</v>
      </c>
      <c r="CC216">
        <v>65.6</v>
      </c>
      <c r="CE216">
        <v>1999</v>
      </c>
      <c r="CF216" t="s">
        <v>113</v>
      </c>
      <c r="CG216" t="s">
        <v>194</v>
      </c>
      <c r="CH216" t="s">
        <v>3772</v>
      </c>
      <c r="CI216" t="s">
        <v>132</v>
      </c>
      <c r="CJ216">
        <v>2023</v>
      </c>
      <c r="CL216" t="s">
        <v>113</v>
      </c>
      <c r="CM216" t="s">
        <v>3773</v>
      </c>
      <c r="CN216" t="s">
        <v>109</v>
      </c>
      <c r="CP216" t="s">
        <v>462</v>
      </c>
      <c r="CQ216" t="s">
        <v>3774</v>
      </c>
      <c r="CR216" t="s">
        <v>137</v>
      </c>
      <c r="CS216" t="str">
        <f>HYPERLINK("https://nconnect.nicmar.ac.in/pdf/348_resume_1771582847.pdf/Y2FyZWVy","View Resume")</f>
        <v>0</v>
      </c>
    </row>
    <row r="217" spans="1:97">
      <c r="A217" t="s">
        <v>848</v>
      </c>
      <c r="B217" t="s">
        <v>139</v>
      </c>
      <c r="C217" t="s">
        <v>166</v>
      </c>
      <c r="D217" t="s">
        <v>849</v>
      </c>
      <c r="E217" t="s">
        <v>3775</v>
      </c>
      <c r="F217" t="s">
        <v>3776</v>
      </c>
      <c r="G217">
        <v>9400655875</v>
      </c>
      <c r="H217" t="s">
        <v>103</v>
      </c>
      <c r="I217" t="s">
        <v>3777</v>
      </c>
      <c r="J217" t="s">
        <v>145</v>
      </c>
      <c r="K217" t="s">
        <v>3778</v>
      </c>
      <c r="L217" t="s">
        <v>1849</v>
      </c>
      <c r="M217" t="s">
        <v>3779</v>
      </c>
      <c r="N217" t="s">
        <v>109</v>
      </c>
      <c r="AI217" t="s">
        <v>3780</v>
      </c>
      <c r="AJ217" t="s">
        <v>3781</v>
      </c>
      <c r="AK217" t="s">
        <v>3782</v>
      </c>
      <c r="AL217">
        <v>80</v>
      </c>
      <c r="AM217">
        <v>8.9</v>
      </c>
      <c r="AN217">
        <v>2010</v>
      </c>
      <c r="AO217" t="s">
        <v>113</v>
      </c>
      <c r="AP217" t="s">
        <v>3783</v>
      </c>
      <c r="AQ217" t="s">
        <v>3784</v>
      </c>
      <c r="AR217" t="s">
        <v>3785</v>
      </c>
      <c r="AS217">
        <v>75</v>
      </c>
      <c r="AT217">
        <v>7.5</v>
      </c>
      <c r="AU217">
        <v>2012</v>
      </c>
      <c r="AV217" t="s">
        <v>109</v>
      </c>
      <c r="BC217" t="s">
        <v>113</v>
      </c>
      <c r="BD217" t="s">
        <v>3786</v>
      </c>
      <c r="BE217" t="s">
        <v>3787</v>
      </c>
      <c r="BF217" t="s">
        <v>3788</v>
      </c>
      <c r="BG217">
        <v>65</v>
      </c>
      <c r="BH217">
        <v>6.5</v>
      </c>
      <c r="BI217">
        <v>2015</v>
      </c>
      <c r="BJ217">
        <v>19</v>
      </c>
      <c r="BK217" t="s">
        <v>3789</v>
      </c>
      <c r="BL217">
        <v>53</v>
      </c>
      <c r="BM217" t="s">
        <v>3790</v>
      </c>
      <c r="BN217" t="s">
        <v>113</v>
      </c>
      <c r="BO217" t="s">
        <v>3791</v>
      </c>
      <c r="BP217" t="s">
        <v>3792</v>
      </c>
      <c r="BQ217" t="s">
        <v>3793</v>
      </c>
      <c r="BR217">
        <v>76</v>
      </c>
      <c r="BS217">
        <v>7.6</v>
      </c>
      <c r="BT217">
        <v>2021</v>
      </c>
      <c r="BU217">
        <v>31</v>
      </c>
      <c r="BV217" t="s">
        <v>3794</v>
      </c>
      <c r="BW217">
        <v>53</v>
      </c>
      <c r="BX217" t="s">
        <v>3795</v>
      </c>
      <c r="BY217" t="s">
        <v>113</v>
      </c>
      <c r="BZ217" t="s">
        <v>3796</v>
      </c>
      <c r="CA217" t="s">
        <v>3797</v>
      </c>
      <c r="CB217" t="s">
        <v>3798</v>
      </c>
      <c r="CC217">
        <v>62</v>
      </c>
      <c r="CD217">
        <v>6.2</v>
      </c>
      <c r="CE217">
        <v>2017</v>
      </c>
      <c r="CF217" t="s">
        <v>113</v>
      </c>
      <c r="CG217" t="s">
        <v>3795</v>
      </c>
      <c r="CH217" t="s">
        <v>3799</v>
      </c>
      <c r="CI217" t="s">
        <v>241</v>
      </c>
      <c r="CK217" t="s">
        <v>113</v>
      </c>
      <c r="CL217" t="s">
        <v>113</v>
      </c>
      <c r="CM217" t="s">
        <v>3800</v>
      </c>
      <c r="CN217" t="s">
        <v>113</v>
      </c>
      <c r="CO217" t="s">
        <v>3801</v>
      </c>
      <c r="CP217" t="s">
        <v>3802</v>
      </c>
      <c r="CQ217" t="s">
        <v>3774</v>
      </c>
      <c r="CR217" t="str">
        <f>HYPERLINK("https://nconnect.nicmar.ac.in/public/storage/profile/699826990c20c.png","Download")</f>
        <v>0</v>
      </c>
      <c r="CS217" t="str">
        <f>HYPERLINK("https://nconnect.nicmar.ac.in/pdf/360_resume_1771582876.pdf/Y2FyZWVy","View Resume")</f>
        <v>0</v>
      </c>
    </row>
    <row r="218" spans="1:97">
      <c r="A218" t="s">
        <v>138</v>
      </c>
      <c r="B218" t="s">
        <v>139</v>
      </c>
      <c r="C218" t="s">
        <v>140</v>
      </c>
      <c r="D218" t="s">
        <v>141</v>
      </c>
      <c r="E218" t="s">
        <v>3580</v>
      </c>
      <c r="F218" t="s">
        <v>3581</v>
      </c>
      <c r="G218">
        <v>9010915282</v>
      </c>
      <c r="H218" t="s">
        <v>103</v>
      </c>
      <c r="I218" t="s">
        <v>3582</v>
      </c>
      <c r="J218" t="s">
        <v>105</v>
      </c>
      <c r="K218" t="s">
        <v>3583</v>
      </c>
      <c r="L218" t="s">
        <v>3584</v>
      </c>
      <c r="M218" t="s">
        <v>3585</v>
      </c>
      <c r="N218" t="s">
        <v>109</v>
      </c>
      <c r="AI218" t="s">
        <v>3586</v>
      </c>
      <c r="AJ218" t="s">
        <v>3587</v>
      </c>
      <c r="AK218" t="s">
        <v>3588</v>
      </c>
      <c r="AL218">
        <v>61</v>
      </c>
      <c r="AN218">
        <v>2000</v>
      </c>
      <c r="AO218" t="s">
        <v>109</v>
      </c>
      <c r="AV218" t="s">
        <v>113</v>
      </c>
      <c r="AW218" t="s">
        <v>3589</v>
      </c>
      <c r="AX218" t="s">
        <v>3590</v>
      </c>
      <c r="AY218" t="s">
        <v>3591</v>
      </c>
      <c r="AZ218">
        <v>64.67</v>
      </c>
      <c r="BB218">
        <v>2009</v>
      </c>
      <c r="BC218" t="s">
        <v>113</v>
      </c>
      <c r="BD218" t="s">
        <v>3592</v>
      </c>
      <c r="BE218" t="s">
        <v>3593</v>
      </c>
      <c r="BF218" t="s">
        <v>3594</v>
      </c>
      <c r="BG218">
        <v>66.19</v>
      </c>
      <c r="BI218">
        <v>2014</v>
      </c>
      <c r="BJ218">
        <v>1</v>
      </c>
      <c r="BL218">
        <v>9</v>
      </c>
      <c r="BN218" t="s">
        <v>113</v>
      </c>
      <c r="BO218" t="s">
        <v>3592</v>
      </c>
      <c r="BP218" t="s">
        <v>3593</v>
      </c>
      <c r="BQ218" t="s">
        <v>3595</v>
      </c>
      <c r="BR218">
        <v>71</v>
      </c>
      <c r="BT218">
        <v>2016</v>
      </c>
      <c r="BU218">
        <v>14</v>
      </c>
      <c r="BW218">
        <v>47</v>
      </c>
      <c r="BY218" t="s">
        <v>109</v>
      </c>
      <c r="CF218" t="s">
        <v>113</v>
      </c>
      <c r="CG218" t="s">
        <v>157</v>
      </c>
      <c r="CH218" t="s">
        <v>3596</v>
      </c>
      <c r="CI218" t="s">
        <v>132</v>
      </c>
      <c r="CJ218">
        <v>2026</v>
      </c>
      <c r="CL218" t="s">
        <v>109</v>
      </c>
      <c r="CN218" t="s">
        <v>113</v>
      </c>
      <c r="CO218" t="s">
        <v>3597</v>
      </c>
      <c r="CP218" t="s">
        <v>3598</v>
      </c>
      <c r="CQ218" t="s">
        <v>3803</v>
      </c>
      <c r="CR218" t="str">
        <f>HYPERLINK("https://nconnect.nicmar.ac.in/public/storage/profile/6998086fc2e16.png","Download")</f>
        <v>0</v>
      </c>
      <c r="CS218" t="str">
        <f>HYPERLINK("https://nconnect.nicmar.ac.in/pdf/339_resume_1771577913.pdf/Y2FyZWVy","View Resume")</f>
        <v>0</v>
      </c>
    </row>
    <row r="219" spans="1:97">
      <c r="A219" t="s">
        <v>503</v>
      </c>
      <c r="B219" t="s">
        <v>139</v>
      </c>
      <c r="C219" t="s">
        <v>166</v>
      </c>
      <c r="D219" t="s">
        <v>320</v>
      </c>
      <c r="E219" t="s">
        <v>3804</v>
      </c>
      <c r="F219" t="s">
        <v>3805</v>
      </c>
      <c r="G219">
        <v>6386295597</v>
      </c>
      <c r="H219" t="s">
        <v>170</v>
      </c>
      <c r="I219" t="s">
        <v>3806</v>
      </c>
      <c r="J219" t="s">
        <v>145</v>
      </c>
      <c r="K219" t="s">
        <v>507</v>
      </c>
      <c r="L219" t="s">
        <v>3807</v>
      </c>
      <c r="M219" t="s">
        <v>3808</v>
      </c>
      <c r="N219" t="s">
        <v>109</v>
      </c>
      <c r="AI219" t="s">
        <v>3809</v>
      </c>
      <c r="AJ219" t="s">
        <v>3810</v>
      </c>
      <c r="AK219" t="s">
        <v>3811</v>
      </c>
      <c r="AL219">
        <v>78</v>
      </c>
      <c r="AN219">
        <v>2012</v>
      </c>
      <c r="AO219" t="s">
        <v>113</v>
      </c>
      <c r="AP219" t="s">
        <v>3809</v>
      </c>
      <c r="AQ219" t="s">
        <v>3810</v>
      </c>
      <c r="AR219" t="s">
        <v>841</v>
      </c>
      <c r="AS219">
        <v>76</v>
      </c>
      <c r="AU219">
        <v>2014</v>
      </c>
      <c r="AV219" t="s">
        <v>113</v>
      </c>
      <c r="AW219" t="s">
        <v>3812</v>
      </c>
      <c r="AX219" t="s">
        <v>1598</v>
      </c>
      <c r="AY219" t="s">
        <v>3813</v>
      </c>
      <c r="AZ219">
        <v>74</v>
      </c>
      <c r="BB219">
        <v>2018</v>
      </c>
      <c r="BC219" t="s">
        <v>113</v>
      </c>
      <c r="BD219" t="s">
        <v>1598</v>
      </c>
      <c r="BE219" t="s">
        <v>3814</v>
      </c>
      <c r="BF219" t="s">
        <v>3815</v>
      </c>
      <c r="BG219">
        <v>78</v>
      </c>
      <c r="BH219">
        <v>8.19</v>
      </c>
      <c r="BI219">
        <v>2017</v>
      </c>
      <c r="BJ219">
        <v>19</v>
      </c>
      <c r="BK219" t="s">
        <v>3816</v>
      </c>
      <c r="BL219">
        <v>23</v>
      </c>
      <c r="BN219" t="s">
        <v>113</v>
      </c>
      <c r="BO219" t="s">
        <v>124</v>
      </c>
      <c r="BP219" t="s">
        <v>3817</v>
      </c>
      <c r="BQ219" t="s">
        <v>1334</v>
      </c>
      <c r="BR219">
        <v>65</v>
      </c>
      <c r="BT219">
        <v>2020</v>
      </c>
      <c r="BU219">
        <v>31</v>
      </c>
      <c r="BV219" t="s">
        <v>3394</v>
      </c>
      <c r="BW219">
        <v>23</v>
      </c>
      <c r="BY219" t="s">
        <v>109</v>
      </c>
      <c r="CF219" t="s">
        <v>113</v>
      </c>
      <c r="CG219" t="s">
        <v>339</v>
      </c>
      <c r="CH219" t="s">
        <v>3818</v>
      </c>
      <c r="CI219" t="s">
        <v>241</v>
      </c>
      <c r="CK219" t="s">
        <v>109</v>
      </c>
      <c r="CL219" t="s">
        <v>113</v>
      </c>
      <c r="CM219" t="s">
        <v>3819</v>
      </c>
      <c r="CN219" t="s">
        <v>113</v>
      </c>
      <c r="CO219" t="s">
        <v>3820</v>
      </c>
      <c r="CP219" t="s">
        <v>462</v>
      </c>
      <c r="CQ219" t="s">
        <v>3821</v>
      </c>
      <c r="CR219" t="s">
        <v>137</v>
      </c>
      <c r="CS219" t="str">
        <f>HYPERLINK("https://nconnect.nicmar.ac.in/pdf/347_resume_1771583543.pdf/Y2FyZWVy","View Resume")</f>
        <v>0</v>
      </c>
    </row>
    <row r="220" spans="1:97">
      <c r="A220" t="s">
        <v>193</v>
      </c>
      <c r="B220" t="s">
        <v>139</v>
      </c>
      <c r="C220" t="s">
        <v>166</v>
      </c>
      <c r="D220" t="s">
        <v>194</v>
      </c>
      <c r="E220" t="s">
        <v>3822</v>
      </c>
      <c r="F220" t="s">
        <v>3823</v>
      </c>
      <c r="G220">
        <v>9028043691</v>
      </c>
      <c r="H220" t="s">
        <v>103</v>
      </c>
      <c r="I220" t="s">
        <v>3824</v>
      </c>
      <c r="J220" t="s">
        <v>105</v>
      </c>
      <c r="K220" t="s">
        <v>3825</v>
      </c>
      <c r="L220" t="s">
        <v>3826</v>
      </c>
      <c r="M220" t="s">
        <v>3827</v>
      </c>
      <c r="N220" t="s">
        <v>109</v>
      </c>
      <c r="AI220" t="s">
        <v>3828</v>
      </c>
      <c r="AJ220" t="s">
        <v>3829</v>
      </c>
      <c r="AK220" t="s">
        <v>3830</v>
      </c>
      <c r="AL220">
        <v>46.93</v>
      </c>
      <c r="AN220">
        <v>1997</v>
      </c>
      <c r="AO220" t="s">
        <v>113</v>
      </c>
      <c r="AP220" t="s">
        <v>3831</v>
      </c>
      <c r="AQ220" t="s">
        <v>3832</v>
      </c>
      <c r="AR220" t="s">
        <v>3833</v>
      </c>
      <c r="AS220">
        <v>63.67</v>
      </c>
      <c r="AU220">
        <v>1999</v>
      </c>
      <c r="AV220" t="s">
        <v>109</v>
      </c>
      <c r="BC220" t="s">
        <v>113</v>
      </c>
      <c r="BD220" t="s">
        <v>2753</v>
      </c>
      <c r="BE220" t="s">
        <v>3834</v>
      </c>
      <c r="BF220" t="s">
        <v>3835</v>
      </c>
      <c r="BG220">
        <v>62</v>
      </c>
      <c r="BI220">
        <v>2003</v>
      </c>
      <c r="BJ220">
        <v>19</v>
      </c>
      <c r="BK220" t="s">
        <v>3836</v>
      </c>
      <c r="BL220">
        <v>52</v>
      </c>
      <c r="BN220" t="s">
        <v>113</v>
      </c>
      <c r="BO220" t="s">
        <v>2753</v>
      </c>
      <c r="BP220" t="s">
        <v>3837</v>
      </c>
      <c r="BQ220" t="s">
        <v>3838</v>
      </c>
      <c r="BR220">
        <v>64.35</v>
      </c>
      <c r="BT220">
        <v>2005</v>
      </c>
      <c r="BU220">
        <v>31</v>
      </c>
      <c r="BV220" t="s">
        <v>3839</v>
      </c>
      <c r="BW220">
        <v>33</v>
      </c>
      <c r="BY220" t="s">
        <v>109</v>
      </c>
      <c r="BZ220" t="s">
        <v>3840</v>
      </c>
      <c r="CF220" t="s">
        <v>113</v>
      </c>
      <c r="CG220" t="s">
        <v>194</v>
      </c>
      <c r="CH220" t="s">
        <v>3841</v>
      </c>
      <c r="CI220" t="s">
        <v>132</v>
      </c>
      <c r="CJ220">
        <v>2018</v>
      </c>
      <c r="CL220" t="s">
        <v>113</v>
      </c>
      <c r="CM220" t="s">
        <v>3842</v>
      </c>
      <c r="CN220" t="s">
        <v>113</v>
      </c>
      <c r="CO220" t="s">
        <v>3843</v>
      </c>
      <c r="CP220" t="s">
        <v>3844</v>
      </c>
      <c r="CQ220" t="s">
        <v>3845</v>
      </c>
      <c r="CR220" t="s">
        <v>137</v>
      </c>
      <c r="CS220" t="str">
        <f>HYPERLINK("https://nconnect.nicmar.ac.in/pdf/355_resume_1771583791.pdf/Y2FyZWVy","View Resume")</f>
        <v>0</v>
      </c>
    </row>
    <row r="221" spans="1:97">
      <c r="A221" t="s">
        <v>369</v>
      </c>
      <c r="B221" t="s">
        <v>139</v>
      </c>
      <c r="C221" t="s">
        <v>296</v>
      </c>
      <c r="D221" t="s">
        <v>370</v>
      </c>
      <c r="E221" t="s">
        <v>3846</v>
      </c>
      <c r="F221" t="s">
        <v>3847</v>
      </c>
      <c r="G221">
        <v>9706725181</v>
      </c>
      <c r="H221" t="s">
        <v>103</v>
      </c>
      <c r="I221" t="s">
        <v>348</v>
      </c>
      <c r="J221" t="s">
        <v>105</v>
      </c>
      <c r="K221" t="s">
        <v>3848</v>
      </c>
      <c r="L221" t="s">
        <v>3849</v>
      </c>
      <c r="M221" t="s">
        <v>3850</v>
      </c>
      <c r="N221" t="s">
        <v>109</v>
      </c>
      <c r="AI221" t="s">
        <v>3851</v>
      </c>
      <c r="AJ221" t="s">
        <v>761</v>
      </c>
      <c r="AK221" t="s">
        <v>3852</v>
      </c>
      <c r="AL221">
        <v>75.83</v>
      </c>
      <c r="AN221">
        <v>2007</v>
      </c>
      <c r="AO221" t="s">
        <v>113</v>
      </c>
      <c r="AP221" t="s">
        <v>3017</v>
      </c>
      <c r="AQ221" t="s">
        <v>764</v>
      </c>
      <c r="AR221" t="s">
        <v>3853</v>
      </c>
      <c r="AS221">
        <v>86.6</v>
      </c>
      <c r="AU221">
        <v>2009</v>
      </c>
      <c r="AV221" t="s">
        <v>109</v>
      </c>
      <c r="BC221" t="s">
        <v>113</v>
      </c>
      <c r="BD221" t="s">
        <v>3854</v>
      </c>
      <c r="BE221" t="s">
        <v>3855</v>
      </c>
      <c r="BF221" t="s">
        <v>355</v>
      </c>
      <c r="BG221">
        <v>59.7</v>
      </c>
      <c r="BH221">
        <v>5.97</v>
      </c>
      <c r="BI221">
        <v>2013</v>
      </c>
      <c r="BJ221">
        <v>1</v>
      </c>
      <c r="BL221">
        <v>52</v>
      </c>
      <c r="BN221" t="s">
        <v>113</v>
      </c>
      <c r="BO221" t="s">
        <v>3856</v>
      </c>
      <c r="BP221" t="s">
        <v>3857</v>
      </c>
      <c r="BQ221" t="s">
        <v>3858</v>
      </c>
      <c r="BR221">
        <v>85.1</v>
      </c>
      <c r="BS221">
        <v>8.51</v>
      </c>
      <c r="BT221">
        <v>2013</v>
      </c>
      <c r="BU221">
        <v>15</v>
      </c>
      <c r="BW221">
        <v>21</v>
      </c>
      <c r="BY221" t="s">
        <v>109</v>
      </c>
      <c r="CF221" t="s">
        <v>113</v>
      </c>
      <c r="CG221" t="s">
        <v>3859</v>
      </c>
      <c r="CH221" t="s">
        <v>3691</v>
      </c>
      <c r="CI221" t="s">
        <v>132</v>
      </c>
      <c r="CJ221">
        <v>2022</v>
      </c>
      <c r="CL221" t="s">
        <v>109</v>
      </c>
      <c r="CN221" t="s">
        <v>113</v>
      </c>
      <c r="CO221" t="s">
        <v>3860</v>
      </c>
      <c r="CP221" t="s">
        <v>3861</v>
      </c>
      <c r="CQ221" t="s">
        <v>3862</v>
      </c>
      <c r="CR221" t="str">
        <f>HYPERLINK("https://nconnect.nicmar.ac.in/public/storage/profile/699813257e4d9.png","Download")</f>
        <v>0</v>
      </c>
      <c r="CS221" t="str">
        <f>HYPERLINK("https://nconnect.nicmar.ac.in/pdf/351_resume_1771584018.pdf/Y2FyZWVy","View Resume")</f>
        <v>0</v>
      </c>
    </row>
    <row r="222" spans="1:97">
      <c r="A222" t="s">
        <v>295</v>
      </c>
      <c r="B222" t="s">
        <v>139</v>
      </c>
      <c r="C222" t="s">
        <v>296</v>
      </c>
      <c r="D222" t="s">
        <v>297</v>
      </c>
      <c r="E222" t="s">
        <v>3863</v>
      </c>
      <c r="F222" t="s">
        <v>3864</v>
      </c>
      <c r="G222">
        <v>8319549794</v>
      </c>
      <c r="H222" t="s">
        <v>170</v>
      </c>
      <c r="I222" t="s">
        <v>3865</v>
      </c>
      <c r="J222" t="s">
        <v>105</v>
      </c>
      <c r="K222" t="s">
        <v>3866</v>
      </c>
      <c r="L222" t="s">
        <v>3867</v>
      </c>
      <c r="M222" t="s">
        <v>3868</v>
      </c>
      <c r="N222" t="s">
        <v>109</v>
      </c>
      <c r="AI222" t="s">
        <v>3869</v>
      </c>
      <c r="AJ222" t="s">
        <v>3870</v>
      </c>
      <c r="AK222" t="s">
        <v>784</v>
      </c>
      <c r="AL222">
        <v>72.3</v>
      </c>
      <c r="AN222">
        <v>2011</v>
      </c>
      <c r="AO222" t="s">
        <v>113</v>
      </c>
      <c r="AP222" t="s">
        <v>3871</v>
      </c>
      <c r="AQ222" t="s">
        <v>3872</v>
      </c>
      <c r="AR222" t="s">
        <v>670</v>
      </c>
      <c r="AS222">
        <v>54.0</v>
      </c>
      <c r="AU222">
        <v>2013</v>
      </c>
      <c r="AV222" t="s">
        <v>109</v>
      </c>
      <c r="BC222" t="s">
        <v>113</v>
      </c>
      <c r="BD222" t="s">
        <v>3873</v>
      </c>
      <c r="BE222" t="s">
        <v>3874</v>
      </c>
      <c r="BF222" t="s">
        <v>3875</v>
      </c>
      <c r="BG222">
        <v>82.8</v>
      </c>
      <c r="BI222">
        <v>2017</v>
      </c>
      <c r="BJ222">
        <v>2</v>
      </c>
      <c r="BL222">
        <v>9</v>
      </c>
      <c r="BN222" t="s">
        <v>113</v>
      </c>
      <c r="BO222" t="s">
        <v>3876</v>
      </c>
      <c r="BP222" t="s">
        <v>3877</v>
      </c>
      <c r="BQ222" t="s">
        <v>3878</v>
      </c>
      <c r="BR222">
        <v>61</v>
      </c>
      <c r="BT222">
        <v>2019</v>
      </c>
      <c r="BU222">
        <v>9</v>
      </c>
      <c r="BW222">
        <v>53</v>
      </c>
      <c r="BX222" t="s">
        <v>3878</v>
      </c>
      <c r="BY222" t="s">
        <v>113</v>
      </c>
      <c r="BZ222" t="s">
        <v>3879</v>
      </c>
      <c r="CA222" t="s">
        <v>3880</v>
      </c>
      <c r="CB222" t="s">
        <v>3881</v>
      </c>
      <c r="CC222">
        <v>90</v>
      </c>
      <c r="CE222">
        <v>2021</v>
      </c>
      <c r="CF222" t="s">
        <v>109</v>
      </c>
      <c r="CL222" t="s">
        <v>109</v>
      </c>
      <c r="CN222" t="s">
        <v>109</v>
      </c>
      <c r="CP222" t="s">
        <v>784</v>
      </c>
      <c r="CQ222" t="s">
        <v>3882</v>
      </c>
      <c r="CR222" t="s">
        <v>137</v>
      </c>
      <c r="CS222" t="str">
        <f>HYPERLINK("https://nconnect.nicmar.ac.in/pdf/371_resume_1771586122.pdf/Y2FyZWVy","View Resume")</f>
        <v>0</v>
      </c>
    </row>
    <row r="223" spans="1:97">
      <c r="A223" t="s">
        <v>191</v>
      </c>
      <c r="B223" t="s">
        <v>139</v>
      </c>
      <c r="C223" t="s">
        <v>140</v>
      </c>
      <c r="D223" t="s">
        <v>192</v>
      </c>
      <c r="E223" t="s">
        <v>3883</v>
      </c>
      <c r="F223" t="s">
        <v>3884</v>
      </c>
      <c r="G223">
        <v>7030678022</v>
      </c>
      <c r="H223" t="s">
        <v>103</v>
      </c>
      <c r="I223" t="s">
        <v>3885</v>
      </c>
      <c r="J223" t="s">
        <v>105</v>
      </c>
      <c r="K223" t="s">
        <v>3886</v>
      </c>
      <c r="L223" t="s">
        <v>3887</v>
      </c>
      <c r="M223" t="s">
        <v>3888</v>
      </c>
      <c r="N223" t="s">
        <v>109</v>
      </c>
      <c r="AI223" t="s">
        <v>3889</v>
      </c>
      <c r="AJ223" t="s">
        <v>1547</v>
      </c>
      <c r="AK223" t="s">
        <v>3890</v>
      </c>
      <c r="AL223">
        <v>89.27</v>
      </c>
      <c r="AN223">
        <v>2011</v>
      </c>
      <c r="AO223" t="s">
        <v>113</v>
      </c>
      <c r="AP223" t="s">
        <v>3891</v>
      </c>
      <c r="AQ223" t="s">
        <v>1547</v>
      </c>
      <c r="AR223" t="s">
        <v>278</v>
      </c>
      <c r="AS223">
        <v>73.0</v>
      </c>
      <c r="AU223">
        <v>2013</v>
      </c>
      <c r="AV223" t="s">
        <v>109</v>
      </c>
      <c r="BC223" t="s">
        <v>113</v>
      </c>
      <c r="BD223" t="s">
        <v>3892</v>
      </c>
      <c r="BE223" t="s">
        <v>3893</v>
      </c>
      <c r="BF223" t="s">
        <v>2199</v>
      </c>
      <c r="BG223">
        <v>73.15</v>
      </c>
      <c r="BI223">
        <v>2016</v>
      </c>
      <c r="BJ223">
        <v>19</v>
      </c>
      <c r="BK223" t="s">
        <v>3894</v>
      </c>
      <c r="BL223">
        <v>24</v>
      </c>
      <c r="BN223" t="s">
        <v>113</v>
      </c>
      <c r="BO223" t="s">
        <v>3895</v>
      </c>
      <c r="BP223" t="s">
        <v>3896</v>
      </c>
      <c r="BQ223" t="s">
        <v>2206</v>
      </c>
      <c r="BR223">
        <v>87.36</v>
      </c>
      <c r="BT223">
        <v>2018</v>
      </c>
      <c r="BU223">
        <v>31</v>
      </c>
      <c r="BV223" t="s">
        <v>286</v>
      </c>
      <c r="BW223">
        <v>53</v>
      </c>
      <c r="BX223" t="s">
        <v>282</v>
      </c>
      <c r="BY223" t="s">
        <v>109</v>
      </c>
      <c r="CF223" t="s">
        <v>113</v>
      </c>
      <c r="CG223" t="s">
        <v>3897</v>
      </c>
      <c r="CH223" t="s">
        <v>3898</v>
      </c>
      <c r="CI223" t="s">
        <v>241</v>
      </c>
      <c r="CK223" t="s">
        <v>109</v>
      </c>
      <c r="CL223" t="s">
        <v>109</v>
      </c>
      <c r="CN223" t="s">
        <v>113</v>
      </c>
      <c r="CO223" t="s">
        <v>3899</v>
      </c>
      <c r="CP223" t="s">
        <v>3900</v>
      </c>
      <c r="CQ223" t="s">
        <v>3901</v>
      </c>
      <c r="CR223" t="str">
        <f>HYPERLINK("https://nconnect.nicmar.ac.in/public/storage/profile/6998389e020b1.png","Download")</f>
        <v>0</v>
      </c>
      <c r="CS223" t="str">
        <f>HYPERLINK("https://nconnect.nicmar.ac.in/pdf/369_resume_1771586659.pdf/Y2FyZWVy","View Resume")</f>
        <v>0</v>
      </c>
    </row>
    <row r="224" spans="1:97">
      <c r="A224" t="s">
        <v>138</v>
      </c>
      <c r="B224" t="s">
        <v>139</v>
      </c>
      <c r="C224" t="s">
        <v>140</v>
      </c>
      <c r="D224" t="s">
        <v>141</v>
      </c>
      <c r="E224" t="s">
        <v>3902</v>
      </c>
      <c r="F224" t="s">
        <v>3903</v>
      </c>
      <c r="G224">
        <v>9075908710</v>
      </c>
      <c r="H224" t="s">
        <v>170</v>
      </c>
      <c r="I224" t="s">
        <v>3904</v>
      </c>
      <c r="J224" t="s">
        <v>145</v>
      </c>
      <c r="K224" t="s">
        <v>3905</v>
      </c>
      <c r="L224" t="s">
        <v>3906</v>
      </c>
      <c r="M224" t="s">
        <v>3907</v>
      </c>
      <c r="N224" t="s">
        <v>109</v>
      </c>
      <c r="AI224" t="s">
        <v>3908</v>
      </c>
      <c r="AJ224" t="s">
        <v>3909</v>
      </c>
      <c r="AK224" t="s">
        <v>3910</v>
      </c>
      <c r="AL224">
        <v>87.09</v>
      </c>
      <c r="AN224">
        <v>2011</v>
      </c>
      <c r="AO224" t="s">
        <v>113</v>
      </c>
      <c r="AP224" t="s">
        <v>3911</v>
      </c>
      <c r="AQ224" t="s">
        <v>3236</v>
      </c>
      <c r="AR224" t="s">
        <v>3912</v>
      </c>
      <c r="AS224">
        <v>67.17</v>
      </c>
      <c r="AU224">
        <v>2013</v>
      </c>
      <c r="AV224" t="s">
        <v>109</v>
      </c>
      <c r="BC224" t="s">
        <v>113</v>
      </c>
      <c r="BD224" t="s">
        <v>359</v>
      </c>
      <c r="BE224" t="s">
        <v>3913</v>
      </c>
      <c r="BF224" t="s">
        <v>3875</v>
      </c>
      <c r="BG224">
        <v>70.6</v>
      </c>
      <c r="BI224">
        <v>2017</v>
      </c>
      <c r="BJ224">
        <v>2</v>
      </c>
      <c r="BL224">
        <v>9</v>
      </c>
      <c r="BN224" t="s">
        <v>113</v>
      </c>
      <c r="BO224" t="s">
        <v>359</v>
      </c>
      <c r="BP224" t="s">
        <v>3914</v>
      </c>
      <c r="BQ224" t="s">
        <v>3915</v>
      </c>
      <c r="BR224">
        <v>92</v>
      </c>
      <c r="BS224">
        <v>9.21</v>
      </c>
      <c r="BT224">
        <v>2021</v>
      </c>
      <c r="BU224">
        <v>14</v>
      </c>
      <c r="BW224">
        <v>7</v>
      </c>
      <c r="BY224" t="s">
        <v>109</v>
      </c>
      <c r="BZ224" t="s">
        <v>359</v>
      </c>
      <c r="CA224" t="s">
        <v>3916</v>
      </c>
      <c r="CF224" t="s">
        <v>113</v>
      </c>
      <c r="CG224" t="s">
        <v>3917</v>
      </c>
      <c r="CH224" t="s">
        <v>3918</v>
      </c>
      <c r="CI224" t="s">
        <v>241</v>
      </c>
      <c r="CK224" t="s">
        <v>109</v>
      </c>
      <c r="CL224" t="s">
        <v>113</v>
      </c>
      <c r="CM224" t="s">
        <v>3919</v>
      </c>
      <c r="CN224" t="s">
        <v>113</v>
      </c>
      <c r="CO224" t="s">
        <v>3920</v>
      </c>
      <c r="CP224" t="s">
        <v>3921</v>
      </c>
      <c r="CQ224" t="s">
        <v>3922</v>
      </c>
      <c r="CR224" t="s">
        <v>137</v>
      </c>
      <c r="CS224" t="str">
        <f>HYPERLINK("https://nconnect.nicmar.ac.in/pdf/370_resume_1771855626.jpg/Y2FyZWVy","View Resume")</f>
        <v>0</v>
      </c>
    </row>
    <row r="225" spans="1:97">
      <c r="A225" t="s">
        <v>1447</v>
      </c>
      <c r="B225" t="s">
        <v>98</v>
      </c>
      <c r="C225" t="s">
        <v>140</v>
      </c>
      <c r="D225" t="s">
        <v>1448</v>
      </c>
      <c r="E225" t="s">
        <v>3923</v>
      </c>
      <c r="F225" t="s">
        <v>3924</v>
      </c>
      <c r="G225">
        <v>9881258914</v>
      </c>
      <c r="H225" t="s">
        <v>103</v>
      </c>
      <c r="I225" t="s">
        <v>3925</v>
      </c>
      <c r="J225" t="s">
        <v>105</v>
      </c>
      <c r="K225" t="s">
        <v>146</v>
      </c>
      <c r="L225" t="s">
        <v>3926</v>
      </c>
      <c r="M225" t="s">
        <v>3927</v>
      </c>
      <c r="N225" t="s">
        <v>109</v>
      </c>
      <c r="AI225" t="s">
        <v>3928</v>
      </c>
      <c r="AJ225" t="s">
        <v>3929</v>
      </c>
      <c r="AK225" t="s">
        <v>3930</v>
      </c>
      <c r="AL225">
        <v>56</v>
      </c>
      <c r="AN225">
        <v>1985</v>
      </c>
      <c r="AO225" t="s">
        <v>113</v>
      </c>
      <c r="AP225" t="s">
        <v>3931</v>
      </c>
      <c r="AQ225" t="s">
        <v>3932</v>
      </c>
      <c r="AR225" t="s">
        <v>3933</v>
      </c>
      <c r="AS225">
        <v>49.6</v>
      </c>
      <c r="AU225">
        <v>1987</v>
      </c>
      <c r="AV225" t="s">
        <v>109</v>
      </c>
      <c r="BC225" t="s">
        <v>113</v>
      </c>
      <c r="BD225" t="s">
        <v>3256</v>
      </c>
      <c r="BE225" t="s">
        <v>3934</v>
      </c>
      <c r="BF225" t="s">
        <v>310</v>
      </c>
      <c r="BG225">
        <v>65.6</v>
      </c>
      <c r="BI225">
        <v>1993</v>
      </c>
      <c r="BJ225">
        <v>2</v>
      </c>
      <c r="BL225">
        <v>9</v>
      </c>
      <c r="BN225" t="s">
        <v>113</v>
      </c>
      <c r="BO225" t="s">
        <v>3935</v>
      </c>
      <c r="BP225" t="s">
        <v>3936</v>
      </c>
      <c r="BQ225" t="s">
        <v>3937</v>
      </c>
      <c r="BR225">
        <v>66.9</v>
      </c>
      <c r="BT225">
        <v>2011</v>
      </c>
      <c r="BU225">
        <v>31</v>
      </c>
      <c r="BV225" t="s">
        <v>3938</v>
      </c>
      <c r="BW225">
        <v>9</v>
      </c>
      <c r="BY225" t="s">
        <v>109</v>
      </c>
      <c r="CF225" t="s">
        <v>113</v>
      </c>
      <c r="CG225" t="s">
        <v>3939</v>
      </c>
      <c r="CH225" t="s">
        <v>3940</v>
      </c>
      <c r="CI225" t="s">
        <v>132</v>
      </c>
      <c r="CJ225">
        <v>2019</v>
      </c>
      <c r="CL225" t="s">
        <v>109</v>
      </c>
      <c r="CN225" t="s">
        <v>113</v>
      </c>
      <c r="CO225" t="s">
        <v>3941</v>
      </c>
      <c r="CP225" t="s">
        <v>3942</v>
      </c>
      <c r="CQ225" t="s">
        <v>3943</v>
      </c>
      <c r="CR225" t="str">
        <f>HYPERLINK("https://nconnect.nicmar.ac.in/public/storage/profile/6998234228cc1.png","Download")</f>
        <v>0</v>
      </c>
      <c r="CS225" t="str">
        <f>HYPERLINK("https://nconnect.nicmar.ac.in/pdf/356_resume_1771588442.pdf/Y2FyZWVy","View Resume")</f>
        <v>0</v>
      </c>
    </row>
    <row r="226" spans="1:97">
      <c r="A226" t="s">
        <v>1120</v>
      </c>
      <c r="B226" t="s">
        <v>98</v>
      </c>
      <c r="C226" t="s">
        <v>99</v>
      </c>
      <c r="D226" t="s">
        <v>1121</v>
      </c>
      <c r="E226" t="s">
        <v>3944</v>
      </c>
      <c r="F226" t="s">
        <v>3945</v>
      </c>
      <c r="G226">
        <v>9405103574</v>
      </c>
      <c r="H226" t="s">
        <v>170</v>
      </c>
      <c r="I226" t="s">
        <v>3946</v>
      </c>
      <c r="J226" t="s">
        <v>105</v>
      </c>
      <c r="K226" t="s">
        <v>528</v>
      </c>
      <c r="L226" t="s">
        <v>3947</v>
      </c>
      <c r="M226" t="s">
        <v>3948</v>
      </c>
      <c r="N226" t="s">
        <v>109</v>
      </c>
      <c r="AI226" t="s">
        <v>3949</v>
      </c>
      <c r="AJ226" t="s">
        <v>3950</v>
      </c>
      <c r="AK226" t="s">
        <v>3951</v>
      </c>
      <c r="AL226">
        <v>73.46</v>
      </c>
      <c r="AN226">
        <v>2000</v>
      </c>
      <c r="AO226" t="s">
        <v>113</v>
      </c>
      <c r="AP226" t="s">
        <v>3952</v>
      </c>
      <c r="AQ226" t="s">
        <v>3950</v>
      </c>
      <c r="AR226" t="s">
        <v>3953</v>
      </c>
      <c r="AS226">
        <v>54.5</v>
      </c>
      <c r="AU226">
        <v>2002</v>
      </c>
      <c r="AV226" t="s">
        <v>109</v>
      </c>
      <c r="BC226" t="s">
        <v>113</v>
      </c>
      <c r="BD226" t="s">
        <v>3954</v>
      </c>
      <c r="BE226" t="s">
        <v>3955</v>
      </c>
      <c r="BF226" t="s">
        <v>3956</v>
      </c>
      <c r="BG226">
        <v>61.81</v>
      </c>
      <c r="BI226">
        <v>2008</v>
      </c>
      <c r="BJ226">
        <v>8</v>
      </c>
      <c r="BL226">
        <v>2</v>
      </c>
      <c r="BN226" t="s">
        <v>113</v>
      </c>
      <c r="BO226" t="s">
        <v>3957</v>
      </c>
      <c r="BP226" t="s">
        <v>3958</v>
      </c>
      <c r="BQ226" t="s">
        <v>3959</v>
      </c>
      <c r="BR226">
        <v>78.5</v>
      </c>
      <c r="BS226">
        <v>7.85</v>
      </c>
      <c r="BT226">
        <v>2010</v>
      </c>
      <c r="BU226">
        <v>24</v>
      </c>
      <c r="BW226">
        <v>53</v>
      </c>
      <c r="BX226" t="s">
        <v>3492</v>
      </c>
      <c r="BY226" t="s">
        <v>109</v>
      </c>
      <c r="CF226" t="s">
        <v>109</v>
      </c>
      <c r="CL226" t="s">
        <v>109</v>
      </c>
      <c r="CN226" t="s">
        <v>113</v>
      </c>
      <c r="CO226" t="s">
        <v>3960</v>
      </c>
      <c r="CP226" t="s">
        <v>3961</v>
      </c>
      <c r="CQ226" t="s">
        <v>3943</v>
      </c>
      <c r="CR226" t="s">
        <v>137</v>
      </c>
      <c r="CS226" t="str">
        <f>HYPERLINK("https://nconnect.nicmar.ac.in/pdf/350_resume_1771588570.pdf/Y2FyZWVy","View Resume")</f>
        <v>0</v>
      </c>
    </row>
    <row r="227" spans="1:97">
      <c r="A227" t="s">
        <v>138</v>
      </c>
      <c r="B227" t="s">
        <v>139</v>
      </c>
      <c r="C227" t="s">
        <v>140</v>
      </c>
      <c r="D227" t="s">
        <v>141</v>
      </c>
      <c r="E227" t="s">
        <v>3962</v>
      </c>
      <c r="F227" t="s">
        <v>3963</v>
      </c>
      <c r="G227">
        <v>9401947128</v>
      </c>
      <c r="H227" t="s">
        <v>103</v>
      </c>
      <c r="I227" t="s">
        <v>3964</v>
      </c>
      <c r="J227" t="s">
        <v>105</v>
      </c>
      <c r="K227" t="s">
        <v>3965</v>
      </c>
      <c r="L227" t="s">
        <v>3966</v>
      </c>
      <c r="M227" t="s">
        <v>3967</v>
      </c>
      <c r="N227" t="s">
        <v>109</v>
      </c>
      <c r="AI227" t="s">
        <v>2888</v>
      </c>
      <c r="AJ227" t="s">
        <v>1235</v>
      </c>
      <c r="AK227" t="s">
        <v>3968</v>
      </c>
      <c r="AL227">
        <v>85.8</v>
      </c>
      <c r="AN227">
        <v>2009</v>
      </c>
      <c r="AO227" t="s">
        <v>113</v>
      </c>
      <c r="AP227" t="s">
        <v>2888</v>
      </c>
      <c r="AQ227" t="s">
        <v>1235</v>
      </c>
      <c r="AR227" t="s">
        <v>3272</v>
      </c>
      <c r="AS227">
        <v>75</v>
      </c>
      <c r="AU227">
        <v>2011</v>
      </c>
      <c r="AV227" t="s">
        <v>109</v>
      </c>
      <c r="BC227" t="s">
        <v>113</v>
      </c>
      <c r="BD227" t="s">
        <v>3969</v>
      </c>
      <c r="BE227" t="s">
        <v>3970</v>
      </c>
      <c r="BF227" t="s">
        <v>310</v>
      </c>
      <c r="BG227">
        <v>66.3</v>
      </c>
      <c r="BI227">
        <v>2015</v>
      </c>
      <c r="BJ227">
        <v>2</v>
      </c>
      <c r="BL227">
        <v>9</v>
      </c>
      <c r="BN227" t="s">
        <v>113</v>
      </c>
      <c r="BO227" t="s">
        <v>3971</v>
      </c>
      <c r="BP227" t="s">
        <v>3971</v>
      </c>
      <c r="BQ227" t="s">
        <v>3972</v>
      </c>
      <c r="BR227">
        <v>87.8</v>
      </c>
      <c r="BS227">
        <v>8.78</v>
      </c>
      <c r="BT227">
        <v>2018</v>
      </c>
      <c r="BU227">
        <v>31</v>
      </c>
      <c r="BV227" t="s">
        <v>3973</v>
      </c>
      <c r="BW227">
        <v>47</v>
      </c>
      <c r="BY227" t="s">
        <v>109</v>
      </c>
      <c r="BZ227" t="s">
        <v>3971</v>
      </c>
      <c r="CA227" t="s">
        <v>3971</v>
      </c>
      <c r="CB227" t="s">
        <v>141</v>
      </c>
      <c r="CC227">
        <v>83.0</v>
      </c>
      <c r="CD227">
        <v>8.3</v>
      </c>
      <c r="CE227">
        <v>2024</v>
      </c>
      <c r="CF227" t="s">
        <v>113</v>
      </c>
      <c r="CG227" t="s">
        <v>141</v>
      </c>
      <c r="CH227" t="s">
        <v>3971</v>
      </c>
      <c r="CI227" t="s">
        <v>132</v>
      </c>
      <c r="CJ227">
        <v>2024</v>
      </c>
      <c r="CL227" t="s">
        <v>109</v>
      </c>
      <c r="CN227" t="s">
        <v>113</v>
      </c>
      <c r="CO227" t="s">
        <v>3974</v>
      </c>
      <c r="CP227" t="s">
        <v>3975</v>
      </c>
      <c r="CQ227" t="s">
        <v>3976</v>
      </c>
      <c r="CR227" t="str">
        <f>HYPERLINK("https://nconnect.nicmar.ac.in/public/storage/profile/6998404fc8015.png","Download")</f>
        <v>0</v>
      </c>
      <c r="CS227" t="str">
        <f>HYPERLINK("https://nconnect.nicmar.ac.in/pdf/368_resume_1771589382.pdf/Y2FyZWVy","View Resume")</f>
        <v>0</v>
      </c>
    </row>
    <row r="228" spans="1:97">
      <c r="A228" t="s">
        <v>224</v>
      </c>
      <c r="B228" t="s">
        <v>139</v>
      </c>
      <c r="C228" t="s">
        <v>166</v>
      </c>
      <c r="D228" t="s">
        <v>225</v>
      </c>
      <c r="E228" t="s">
        <v>3977</v>
      </c>
      <c r="F228" t="s">
        <v>3978</v>
      </c>
      <c r="G228">
        <v>8960130769</v>
      </c>
      <c r="H228" t="s">
        <v>170</v>
      </c>
      <c r="I228" t="s">
        <v>3979</v>
      </c>
      <c r="J228" t="s">
        <v>105</v>
      </c>
      <c r="K228" t="s">
        <v>3980</v>
      </c>
      <c r="L228" t="s">
        <v>3981</v>
      </c>
      <c r="M228" t="s">
        <v>3982</v>
      </c>
      <c r="N228" t="s">
        <v>109</v>
      </c>
      <c r="AI228" t="s">
        <v>3983</v>
      </c>
      <c r="AJ228" t="s">
        <v>3984</v>
      </c>
      <c r="AK228" t="s">
        <v>3985</v>
      </c>
      <c r="AL228">
        <v>95</v>
      </c>
      <c r="AN228">
        <v>2009</v>
      </c>
      <c r="AO228" t="s">
        <v>113</v>
      </c>
      <c r="AP228" t="s">
        <v>3983</v>
      </c>
      <c r="AQ228" t="s">
        <v>3984</v>
      </c>
      <c r="AR228" t="s">
        <v>3986</v>
      </c>
      <c r="AS228">
        <v>78.6</v>
      </c>
      <c r="AU228">
        <v>2011</v>
      </c>
      <c r="AV228" t="s">
        <v>109</v>
      </c>
      <c r="BC228" t="s">
        <v>113</v>
      </c>
      <c r="BD228" t="s">
        <v>1598</v>
      </c>
      <c r="BE228" t="s">
        <v>3987</v>
      </c>
      <c r="BF228" t="s">
        <v>3988</v>
      </c>
      <c r="BG228">
        <v>78</v>
      </c>
      <c r="BH228">
        <v>8.25</v>
      </c>
      <c r="BI228">
        <v>2015</v>
      </c>
      <c r="BJ228">
        <v>19</v>
      </c>
      <c r="BK228" t="s">
        <v>3989</v>
      </c>
      <c r="BL228">
        <v>27</v>
      </c>
      <c r="BN228" t="s">
        <v>113</v>
      </c>
      <c r="BO228" t="s">
        <v>1303</v>
      </c>
      <c r="BP228" t="s">
        <v>3990</v>
      </c>
      <c r="BQ228" t="s">
        <v>3991</v>
      </c>
      <c r="BR228">
        <v>75.6</v>
      </c>
      <c r="BT228">
        <v>2015</v>
      </c>
      <c r="BU228">
        <v>31</v>
      </c>
      <c r="BV228" t="s">
        <v>1391</v>
      </c>
      <c r="BW228">
        <v>53</v>
      </c>
      <c r="BX228" t="s">
        <v>3991</v>
      </c>
      <c r="BY228" t="s">
        <v>109</v>
      </c>
      <c r="CF228" t="s">
        <v>113</v>
      </c>
      <c r="CG228" t="s">
        <v>843</v>
      </c>
      <c r="CH228" t="s">
        <v>3992</v>
      </c>
      <c r="CI228" t="s">
        <v>241</v>
      </c>
      <c r="CK228" t="s">
        <v>113</v>
      </c>
      <c r="CL228" t="s">
        <v>109</v>
      </c>
      <c r="CN228" t="s">
        <v>113</v>
      </c>
      <c r="CO228" t="s">
        <v>3993</v>
      </c>
      <c r="CP228" t="s">
        <v>3994</v>
      </c>
      <c r="CQ228" t="s">
        <v>3995</v>
      </c>
      <c r="CR228" t="s">
        <v>137</v>
      </c>
      <c r="CS228" t="str">
        <f>HYPERLINK("https://nconnect.nicmar.ac.in/pdf/139_resume_1771591790.pdf/Y2FyZWVy","View Resume")</f>
        <v>0</v>
      </c>
    </row>
    <row r="229" spans="1:97">
      <c r="A229" t="s">
        <v>193</v>
      </c>
      <c r="B229" t="s">
        <v>139</v>
      </c>
      <c r="C229" t="s">
        <v>166</v>
      </c>
      <c r="D229" t="s">
        <v>194</v>
      </c>
      <c r="E229" t="s">
        <v>3996</v>
      </c>
      <c r="F229" t="s">
        <v>3997</v>
      </c>
      <c r="G229">
        <v>9960520677</v>
      </c>
      <c r="H229" t="s">
        <v>170</v>
      </c>
      <c r="I229" t="s">
        <v>3998</v>
      </c>
      <c r="J229" t="s">
        <v>145</v>
      </c>
      <c r="K229" t="s">
        <v>486</v>
      </c>
      <c r="L229" t="s">
        <v>3999</v>
      </c>
      <c r="M229" t="s">
        <v>4000</v>
      </c>
      <c r="N229" t="s">
        <v>109</v>
      </c>
      <c r="AI229" t="s">
        <v>4001</v>
      </c>
      <c r="AJ229" t="s">
        <v>4002</v>
      </c>
      <c r="AK229" t="s">
        <v>4003</v>
      </c>
      <c r="AL229">
        <v>54</v>
      </c>
      <c r="AN229">
        <v>1999</v>
      </c>
      <c r="AO229" t="s">
        <v>113</v>
      </c>
      <c r="AP229" t="s">
        <v>4004</v>
      </c>
      <c r="AQ229" t="s">
        <v>4005</v>
      </c>
      <c r="AR229" t="s">
        <v>278</v>
      </c>
      <c r="AS229">
        <v>46</v>
      </c>
      <c r="AU229">
        <v>2002</v>
      </c>
      <c r="AV229" t="s">
        <v>109</v>
      </c>
      <c r="AW229" t="s">
        <v>1285</v>
      </c>
      <c r="AX229" t="s">
        <v>4006</v>
      </c>
      <c r="AY229" t="s">
        <v>4007</v>
      </c>
      <c r="AZ229">
        <v>49</v>
      </c>
      <c r="BB229">
        <v>2008</v>
      </c>
      <c r="BC229" t="s">
        <v>113</v>
      </c>
      <c r="BD229" t="s">
        <v>4008</v>
      </c>
      <c r="BE229" t="s">
        <v>4006</v>
      </c>
      <c r="BF229" t="s">
        <v>4009</v>
      </c>
      <c r="BG229">
        <v>49</v>
      </c>
      <c r="BI229">
        <v>2008</v>
      </c>
      <c r="BJ229">
        <v>19</v>
      </c>
      <c r="BK229" t="s">
        <v>1285</v>
      </c>
      <c r="BL229">
        <v>53</v>
      </c>
      <c r="BM229" t="s">
        <v>2735</v>
      </c>
      <c r="BN229" t="s">
        <v>113</v>
      </c>
      <c r="BO229" t="s">
        <v>4010</v>
      </c>
      <c r="BP229" t="s">
        <v>4011</v>
      </c>
      <c r="BQ229" t="s">
        <v>4012</v>
      </c>
      <c r="BR229">
        <v>75.86</v>
      </c>
      <c r="BT229">
        <v>2010</v>
      </c>
      <c r="BU229">
        <v>31</v>
      </c>
      <c r="BV229" t="s">
        <v>340</v>
      </c>
      <c r="BW229">
        <v>33</v>
      </c>
      <c r="BY229" t="s">
        <v>109</v>
      </c>
      <c r="CF229" t="s">
        <v>113</v>
      </c>
      <c r="CG229" t="s">
        <v>1246</v>
      </c>
      <c r="CH229" t="s">
        <v>4013</v>
      </c>
      <c r="CI229" t="s">
        <v>132</v>
      </c>
      <c r="CJ229">
        <v>2018</v>
      </c>
      <c r="CL229" t="s">
        <v>109</v>
      </c>
      <c r="CN229" t="s">
        <v>113</v>
      </c>
      <c r="CO229" t="s">
        <v>4014</v>
      </c>
      <c r="CP229" t="s">
        <v>4015</v>
      </c>
      <c r="CQ229" t="s">
        <v>4016</v>
      </c>
      <c r="CR229" t="str">
        <f>HYPERLINK("https://nconnect.nicmar.ac.in/public/storage/profile/6998215660cf9.png","Download")</f>
        <v>0</v>
      </c>
      <c r="CS229" t="str">
        <f>HYPERLINK("https://nconnect.nicmar.ac.in/pdf/363_resume_1771591635.pdf/Y2FyZWVy","View Resume")</f>
        <v>0</v>
      </c>
    </row>
    <row r="230" spans="1:97">
      <c r="A230" t="s">
        <v>1187</v>
      </c>
      <c r="B230" t="s">
        <v>319</v>
      </c>
      <c r="C230" t="s">
        <v>99</v>
      </c>
      <c r="D230" t="s">
        <v>1188</v>
      </c>
      <c r="E230" t="s">
        <v>4017</v>
      </c>
      <c r="F230" t="s">
        <v>4018</v>
      </c>
      <c r="G230">
        <v>9819001025</v>
      </c>
      <c r="H230" t="s">
        <v>170</v>
      </c>
      <c r="I230" t="s">
        <v>4019</v>
      </c>
      <c r="J230" t="s">
        <v>105</v>
      </c>
      <c r="K230" t="s">
        <v>4020</v>
      </c>
      <c r="L230" t="s">
        <v>4021</v>
      </c>
      <c r="M230" t="s">
        <v>4022</v>
      </c>
      <c r="N230" t="s">
        <v>109</v>
      </c>
      <c r="AI230" t="s">
        <v>4023</v>
      </c>
      <c r="AJ230" t="s">
        <v>4024</v>
      </c>
      <c r="AK230" t="s">
        <v>4025</v>
      </c>
      <c r="AL230">
        <v>71</v>
      </c>
      <c r="AN230">
        <v>1995</v>
      </c>
      <c r="AO230" t="s">
        <v>113</v>
      </c>
      <c r="AP230" t="s">
        <v>4026</v>
      </c>
      <c r="AQ230" t="s">
        <v>4024</v>
      </c>
      <c r="AR230" t="s">
        <v>4027</v>
      </c>
      <c r="AS230">
        <v>52</v>
      </c>
      <c r="AU230">
        <v>1997</v>
      </c>
      <c r="AV230" t="s">
        <v>113</v>
      </c>
      <c r="AW230" t="s">
        <v>310</v>
      </c>
      <c r="AX230" t="s">
        <v>4028</v>
      </c>
      <c r="AY230" t="s">
        <v>4029</v>
      </c>
      <c r="AZ230">
        <v>78</v>
      </c>
      <c r="BB230">
        <v>1998</v>
      </c>
      <c r="BC230" t="s">
        <v>113</v>
      </c>
      <c r="BD230" t="s">
        <v>4030</v>
      </c>
      <c r="BE230" t="s">
        <v>4031</v>
      </c>
      <c r="BF230" t="s">
        <v>4032</v>
      </c>
      <c r="BG230">
        <v>68</v>
      </c>
      <c r="BI230">
        <v>2003</v>
      </c>
      <c r="BJ230">
        <v>8</v>
      </c>
      <c r="BL230">
        <v>2</v>
      </c>
      <c r="BN230" t="s">
        <v>113</v>
      </c>
      <c r="BO230" t="s">
        <v>1056</v>
      </c>
      <c r="BP230" t="s">
        <v>4033</v>
      </c>
      <c r="BQ230" t="s">
        <v>4034</v>
      </c>
      <c r="BR230">
        <v>80</v>
      </c>
      <c r="BS230">
        <v>7.77</v>
      </c>
      <c r="BT230">
        <v>2006</v>
      </c>
      <c r="BU230">
        <v>31</v>
      </c>
      <c r="BV230" t="s">
        <v>4035</v>
      </c>
      <c r="BW230">
        <v>53</v>
      </c>
      <c r="BX230" t="s">
        <v>4036</v>
      </c>
      <c r="BY230" t="s">
        <v>109</v>
      </c>
      <c r="CF230" t="s">
        <v>113</v>
      </c>
      <c r="CG230" t="s">
        <v>100</v>
      </c>
      <c r="CH230" t="s">
        <v>4037</v>
      </c>
      <c r="CI230" t="s">
        <v>132</v>
      </c>
      <c r="CJ230">
        <v>2025</v>
      </c>
      <c r="CL230" t="s">
        <v>109</v>
      </c>
      <c r="CN230" t="s">
        <v>113</v>
      </c>
      <c r="CO230" t="s">
        <v>4038</v>
      </c>
      <c r="CP230" t="s">
        <v>4039</v>
      </c>
      <c r="CQ230" t="s">
        <v>4040</v>
      </c>
      <c r="CR230" t="str">
        <f>HYPERLINK("https://nconnect.nicmar.ac.in/public/storage/profile/6997f77159e20.png","Download")</f>
        <v>0</v>
      </c>
      <c r="CS230" t="str">
        <f>HYPERLINK("https://nconnect.nicmar.ac.in/pdf/312_resume_1771596245.pdf/Y2FyZWVy","View Resume")</f>
        <v>0</v>
      </c>
    </row>
    <row r="231" spans="1:97">
      <c r="A231" t="s">
        <v>295</v>
      </c>
      <c r="B231" t="s">
        <v>139</v>
      </c>
      <c r="C231" t="s">
        <v>296</v>
      </c>
      <c r="D231" t="s">
        <v>297</v>
      </c>
      <c r="E231" t="s">
        <v>4041</v>
      </c>
      <c r="F231" t="s">
        <v>4042</v>
      </c>
      <c r="G231">
        <v>7757024583</v>
      </c>
      <c r="H231" t="s">
        <v>103</v>
      </c>
      <c r="I231" t="s">
        <v>4043</v>
      </c>
      <c r="J231" t="s">
        <v>105</v>
      </c>
      <c r="K231" t="s">
        <v>273</v>
      </c>
      <c r="L231" t="s">
        <v>4044</v>
      </c>
      <c r="M231" t="s">
        <v>4045</v>
      </c>
      <c r="N231" t="s">
        <v>109</v>
      </c>
      <c r="AI231" t="s">
        <v>4046</v>
      </c>
      <c r="AJ231" t="s">
        <v>4047</v>
      </c>
      <c r="AK231" t="s">
        <v>4048</v>
      </c>
      <c r="AL231">
        <v>60</v>
      </c>
      <c r="AN231">
        <v>1999</v>
      </c>
      <c r="AO231" t="s">
        <v>109</v>
      </c>
      <c r="AV231" t="s">
        <v>113</v>
      </c>
      <c r="AW231" t="s">
        <v>310</v>
      </c>
      <c r="AX231" t="s">
        <v>4049</v>
      </c>
      <c r="AY231" t="s">
        <v>355</v>
      </c>
      <c r="AZ231">
        <v>64.67</v>
      </c>
      <c r="BB231">
        <v>2006</v>
      </c>
      <c r="BC231" t="s">
        <v>113</v>
      </c>
      <c r="BD231" t="s">
        <v>4050</v>
      </c>
      <c r="BE231" t="s">
        <v>4051</v>
      </c>
      <c r="BF231" t="s">
        <v>310</v>
      </c>
      <c r="BG231">
        <v>61.93</v>
      </c>
      <c r="BI231">
        <v>2009</v>
      </c>
      <c r="BJ231">
        <v>2</v>
      </c>
      <c r="BL231">
        <v>9</v>
      </c>
      <c r="BN231" t="s">
        <v>113</v>
      </c>
      <c r="BO231" t="s">
        <v>4050</v>
      </c>
      <c r="BP231" t="s">
        <v>4052</v>
      </c>
      <c r="BQ231" t="s">
        <v>2050</v>
      </c>
      <c r="BR231">
        <v>70.5</v>
      </c>
      <c r="BT231">
        <v>2014</v>
      </c>
      <c r="BU231">
        <v>14</v>
      </c>
      <c r="BW231">
        <v>47</v>
      </c>
      <c r="BY231" t="s">
        <v>109</v>
      </c>
      <c r="CF231" t="s">
        <v>113</v>
      </c>
      <c r="CG231" t="s">
        <v>4053</v>
      </c>
      <c r="CH231" t="s">
        <v>4054</v>
      </c>
      <c r="CI231" t="s">
        <v>132</v>
      </c>
      <c r="CJ231">
        <v>2024</v>
      </c>
      <c r="CL231" t="s">
        <v>113</v>
      </c>
      <c r="CM231" t="s">
        <v>4055</v>
      </c>
      <c r="CN231" t="s">
        <v>109</v>
      </c>
      <c r="CP231" t="s">
        <v>4056</v>
      </c>
      <c r="CQ231" t="s">
        <v>4057</v>
      </c>
      <c r="CR231" t="str">
        <f>HYPERLINK("https://nconnect.nicmar.ac.in/public/storage/profile/69981b278ea8b.png","Download")</f>
        <v>0</v>
      </c>
      <c r="CS231" t="str">
        <f>HYPERLINK("https://nconnect.nicmar.ac.in/pdf/344_resume_1771595659.pdf/Y2FyZWVy","View Resume")</f>
        <v>0</v>
      </c>
    </row>
    <row r="232" spans="1:97">
      <c r="A232" t="s">
        <v>295</v>
      </c>
      <c r="B232" t="s">
        <v>139</v>
      </c>
      <c r="C232" t="s">
        <v>296</v>
      </c>
      <c r="D232" t="s">
        <v>297</v>
      </c>
      <c r="E232" t="s">
        <v>4058</v>
      </c>
      <c r="F232" t="s">
        <v>4059</v>
      </c>
      <c r="G232">
        <v>7807326550</v>
      </c>
      <c r="H232" t="s">
        <v>103</v>
      </c>
      <c r="I232" t="s">
        <v>4060</v>
      </c>
      <c r="J232" t="s">
        <v>105</v>
      </c>
      <c r="K232" t="s">
        <v>1499</v>
      </c>
      <c r="L232" t="s">
        <v>4061</v>
      </c>
      <c r="M232" t="s">
        <v>4062</v>
      </c>
      <c r="N232" t="s">
        <v>109</v>
      </c>
      <c r="AI232" t="s">
        <v>4063</v>
      </c>
      <c r="AJ232" t="s">
        <v>1235</v>
      </c>
      <c r="AK232" t="s">
        <v>4064</v>
      </c>
      <c r="AL232">
        <v>90</v>
      </c>
      <c r="AM232">
        <v>9.0</v>
      </c>
      <c r="AN232">
        <v>2013</v>
      </c>
      <c r="AO232" t="s">
        <v>113</v>
      </c>
      <c r="AP232" t="s">
        <v>4065</v>
      </c>
      <c r="AQ232" t="s">
        <v>1235</v>
      </c>
      <c r="AR232" t="s">
        <v>4066</v>
      </c>
      <c r="AS232">
        <v>82</v>
      </c>
      <c r="AU232">
        <v>2013</v>
      </c>
      <c r="AV232" t="s">
        <v>109</v>
      </c>
      <c r="BC232" t="s">
        <v>113</v>
      </c>
      <c r="BD232" t="s">
        <v>4067</v>
      </c>
      <c r="BE232" t="s">
        <v>4068</v>
      </c>
      <c r="BF232" t="s">
        <v>310</v>
      </c>
      <c r="BG232">
        <v>96.8</v>
      </c>
      <c r="BH232">
        <v>9.68</v>
      </c>
      <c r="BI232">
        <v>2017</v>
      </c>
      <c r="BJ232">
        <v>1</v>
      </c>
      <c r="BL232">
        <v>9</v>
      </c>
      <c r="BN232" t="s">
        <v>113</v>
      </c>
      <c r="BO232" t="s">
        <v>2414</v>
      </c>
      <c r="BP232" t="s">
        <v>4069</v>
      </c>
      <c r="BQ232" t="s">
        <v>3542</v>
      </c>
      <c r="BR232">
        <v>87.9</v>
      </c>
      <c r="BS232">
        <v>8.79</v>
      </c>
      <c r="BT232">
        <v>2021</v>
      </c>
      <c r="BU232">
        <v>31</v>
      </c>
      <c r="BV232" t="s">
        <v>4070</v>
      </c>
      <c r="BW232">
        <v>50</v>
      </c>
      <c r="BY232" t="s">
        <v>109</v>
      </c>
      <c r="BZ232" t="s">
        <v>2414</v>
      </c>
      <c r="CA232" t="s">
        <v>4069</v>
      </c>
      <c r="CB232" t="s">
        <v>1354</v>
      </c>
      <c r="CF232" t="s">
        <v>113</v>
      </c>
      <c r="CG232" t="s">
        <v>1354</v>
      </c>
      <c r="CH232" t="s">
        <v>2414</v>
      </c>
      <c r="CI232" t="s">
        <v>241</v>
      </c>
      <c r="CK232" t="s">
        <v>113</v>
      </c>
      <c r="CL232" t="s">
        <v>113</v>
      </c>
      <c r="CM232" t="s">
        <v>4071</v>
      </c>
      <c r="CN232" t="s">
        <v>113</v>
      </c>
      <c r="CO232" t="s">
        <v>4072</v>
      </c>
      <c r="CP232" t="s">
        <v>4073</v>
      </c>
      <c r="CQ232" t="s">
        <v>4074</v>
      </c>
      <c r="CR232" t="s">
        <v>137</v>
      </c>
      <c r="CS232" t="str">
        <f>HYPERLINK("https://nconnect.nicmar.ac.in/pdf/384_resume_1771598413.pdf/Y2FyZWVy","View Resume")</f>
        <v>0</v>
      </c>
    </row>
    <row r="233" spans="1:97">
      <c r="A233" t="s">
        <v>318</v>
      </c>
      <c r="B233" t="s">
        <v>319</v>
      </c>
      <c r="C233" t="s">
        <v>166</v>
      </c>
      <c r="D233" t="s">
        <v>320</v>
      </c>
      <c r="E233" t="s">
        <v>4075</v>
      </c>
      <c r="F233" t="s">
        <v>4076</v>
      </c>
      <c r="G233">
        <v>9920697494</v>
      </c>
      <c r="H233" t="s">
        <v>170</v>
      </c>
      <c r="I233" t="s">
        <v>4077</v>
      </c>
      <c r="J233" t="s">
        <v>105</v>
      </c>
      <c r="K233" t="s">
        <v>442</v>
      </c>
      <c r="L233" t="s">
        <v>4078</v>
      </c>
      <c r="M233" t="s">
        <v>4079</v>
      </c>
      <c r="N233" t="s">
        <v>109</v>
      </c>
      <c r="AI233" t="s">
        <v>4080</v>
      </c>
      <c r="AJ233" t="s">
        <v>3055</v>
      </c>
      <c r="AK233" t="s">
        <v>4081</v>
      </c>
      <c r="AL233">
        <v>86.14</v>
      </c>
      <c r="AN233">
        <v>1992</v>
      </c>
      <c r="AO233" t="s">
        <v>113</v>
      </c>
      <c r="AP233" t="s">
        <v>4082</v>
      </c>
      <c r="AQ233" t="s">
        <v>3055</v>
      </c>
      <c r="AR233" t="s">
        <v>4083</v>
      </c>
      <c r="AS233">
        <v>70.67</v>
      </c>
      <c r="AU233">
        <v>1994</v>
      </c>
      <c r="AV233" t="s">
        <v>109</v>
      </c>
      <c r="BC233" t="s">
        <v>113</v>
      </c>
      <c r="BD233" t="s">
        <v>4082</v>
      </c>
      <c r="BE233" t="s">
        <v>3055</v>
      </c>
      <c r="BF233" t="s">
        <v>4084</v>
      </c>
      <c r="BG233">
        <v>65</v>
      </c>
      <c r="BI233">
        <v>1997</v>
      </c>
      <c r="BJ233">
        <v>19</v>
      </c>
      <c r="BK233" t="s">
        <v>4085</v>
      </c>
      <c r="BL233">
        <v>53</v>
      </c>
      <c r="BM233" t="s">
        <v>4086</v>
      </c>
      <c r="BN233" t="s">
        <v>113</v>
      </c>
      <c r="BO233" t="s">
        <v>4087</v>
      </c>
      <c r="BP233" t="s">
        <v>3055</v>
      </c>
      <c r="BQ233" t="s">
        <v>4088</v>
      </c>
      <c r="BR233">
        <v>62.25</v>
      </c>
      <c r="BT233">
        <v>2000</v>
      </c>
      <c r="BU233">
        <v>31</v>
      </c>
      <c r="BV233" t="s">
        <v>4089</v>
      </c>
      <c r="BW233">
        <v>53</v>
      </c>
      <c r="BX233" t="s">
        <v>4086</v>
      </c>
      <c r="BY233" t="s">
        <v>109</v>
      </c>
      <c r="CF233" t="s">
        <v>113</v>
      </c>
      <c r="CG233" t="s">
        <v>1799</v>
      </c>
      <c r="CH233" t="s">
        <v>4090</v>
      </c>
      <c r="CI233" t="s">
        <v>132</v>
      </c>
      <c r="CJ233">
        <v>2018</v>
      </c>
      <c r="CL233" t="s">
        <v>113</v>
      </c>
      <c r="CM233" t="s">
        <v>4091</v>
      </c>
      <c r="CN233" t="s">
        <v>113</v>
      </c>
      <c r="CO233" t="s">
        <v>4092</v>
      </c>
      <c r="CP233" t="s">
        <v>268</v>
      </c>
      <c r="CQ233" t="s">
        <v>4093</v>
      </c>
      <c r="CR233" t="s">
        <v>137</v>
      </c>
      <c r="CS233" t="str">
        <f>HYPERLINK("https://nconnect.nicmar.ac.in/pdf/385_resume_1771599371.pdf/Y2FyZWVy","View Resume")</f>
        <v>0</v>
      </c>
    </row>
    <row r="234" spans="1:97">
      <c r="A234" t="s">
        <v>3541</v>
      </c>
      <c r="B234" t="s">
        <v>319</v>
      </c>
      <c r="C234" t="s">
        <v>99</v>
      </c>
      <c r="D234" t="s">
        <v>3542</v>
      </c>
      <c r="E234" t="s">
        <v>4017</v>
      </c>
      <c r="F234" t="s">
        <v>4018</v>
      </c>
      <c r="G234">
        <v>9819001025</v>
      </c>
      <c r="H234" t="s">
        <v>170</v>
      </c>
      <c r="I234" t="s">
        <v>4019</v>
      </c>
      <c r="J234" t="s">
        <v>105</v>
      </c>
      <c r="K234" t="s">
        <v>4020</v>
      </c>
      <c r="L234" t="s">
        <v>4021</v>
      </c>
      <c r="M234" t="s">
        <v>4022</v>
      </c>
      <c r="N234" t="s">
        <v>109</v>
      </c>
      <c r="AI234" t="s">
        <v>4023</v>
      </c>
      <c r="AJ234" t="s">
        <v>4024</v>
      </c>
      <c r="AK234" t="s">
        <v>4025</v>
      </c>
      <c r="AL234">
        <v>71</v>
      </c>
      <c r="AN234">
        <v>1995</v>
      </c>
      <c r="AO234" t="s">
        <v>113</v>
      </c>
      <c r="AP234" t="s">
        <v>4026</v>
      </c>
      <c r="AQ234" t="s">
        <v>4024</v>
      </c>
      <c r="AR234" t="s">
        <v>4027</v>
      </c>
      <c r="AS234">
        <v>52</v>
      </c>
      <c r="AU234">
        <v>1997</v>
      </c>
      <c r="AV234" t="s">
        <v>113</v>
      </c>
      <c r="AW234" t="s">
        <v>310</v>
      </c>
      <c r="AX234" t="s">
        <v>4028</v>
      </c>
      <c r="AY234" t="s">
        <v>4029</v>
      </c>
      <c r="AZ234">
        <v>78</v>
      </c>
      <c r="BB234">
        <v>1998</v>
      </c>
      <c r="BC234" t="s">
        <v>113</v>
      </c>
      <c r="BD234" t="s">
        <v>4030</v>
      </c>
      <c r="BE234" t="s">
        <v>4031</v>
      </c>
      <c r="BF234" t="s">
        <v>4032</v>
      </c>
      <c r="BG234">
        <v>68</v>
      </c>
      <c r="BI234">
        <v>2003</v>
      </c>
      <c r="BJ234">
        <v>8</v>
      </c>
      <c r="BL234">
        <v>2</v>
      </c>
      <c r="BN234" t="s">
        <v>113</v>
      </c>
      <c r="BO234" t="s">
        <v>1056</v>
      </c>
      <c r="BP234" t="s">
        <v>4033</v>
      </c>
      <c r="BQ234" t="s">
        <v>4034</v>
      </c>
      <c r="BR234">
        <v>80</v>
      </c>
      <c r="BS234">
        <v>7.77</v>
      </c>
      <c r="BT234">
        <v>2006</v>
      </c>
      <c r="BU234">
        <v>31</v>
      </c>
      <c r="BV234" t="s">
        <v>4035</v>
      </c>
      <c r="BW234">
        <v>53</v>
      </c>
      <c r="BX234" t="s">
        <v>4036</v>
      </c>
      <c r="BY234" t="s">
        <v>109</v>
      </c>
      <c r="CF234" t="s">
        <v>113</v>
      </c>
      <c r="CG234" t="s">
        <v>100</v>
      </c>
      <c r="CH234" t="s">
        <v>4037</v>
      </c>
      <c r="CI234" t="s">
        <v>132</v>
      </c>
      <c r="CJ234">
        <v>2025</v>
      </c>
      <c r="CL234" t="s">
        <v>109</v>
      </c>
      <c r="CN234" t="s">
        <v>113</v>
      </c>
      <c r="CO234" t="s">
        <v>4038</v>
      </c>
      <c r="CP234" t="s">
        <v>4039</v>
      </c>
      <c r="CQ234" t="s">
        <v>4094</v>
      </c>
      <c r="CR234" t="str">
        <f>HYPERLINK("https://nconnect.nicmar.ac.in/public/storage/profile/6997f77159e20.png","Download")</f>
        <v>0</v>
      </c>
      <c r="CS234" t="str">
        <f>HYPERLINK("https://nconnect.nicmar.ac.in/pdf/312_resume_1771596245.pdf/Y2FyZWVy","View Resume")</f>
        <v>0</v>
      </c>
    </row>
    <row r="235" spans="1:97">
      <c r="A235" t="s">
        <v>1120</v>
      </c>
      <c r="B235" t="s">
        <v>98</v>
      </c>
      <c r="C235" t="s">
        <v>99</v>
      </c>
      <c r="D235" t="s">
        <v>1121</v>
      </c>
      <c r="E235" t="s">
        <v>4017</v>
      </c>
      <c r="F235" t="s">
        <v>4018</v>
      </c>
      <c r="G235">
        <v>9819001025</v>
      </c>
      <c r="H235" t="s">
        <v>170</v>
      </c>
      <c r="I235" t="s">
        <v>4019</v>
      </c>
      <c r="J235" t="s">
        <v>105</v>
      </c>
      <c r="K235" t="s">
        <v>4020</v>
      </c>
      <c r="L235" t="s">
        <v>4021</v>
      </c>
      <c r="M235" t="s">
        <v>4022</v>
      </c>
      <c r="N235" t="s">
        <v>109</v>
      </c>
      <c r="AI235" t="s">
        <v>4023</v>
      </c>
      <c r="AJ235" t="s">
        <v>4024</v>
      </c>
      <c r="AK235" t="s">
        <v>4025</v>
      </c>
      <c r="AL235">
        <v>71</v>
      </c>
      <c r="AN235">
        <v>1995</v>
      </c>
      <c r="AO235" t="s">
        <v>113</v>
      </c>
      <c r="AP235" t="s">
        <v>4026</v>
      </c>
      <c r="AQ235" t="s">
        <v>4024</v>
      </c>
      <c r="AR235" t="s">
        <v>4027</v>
      </c>
      <c r="AS235">
        <v>52</v>
      </c>
      <c r="AU235">
        <v>1997</v>
      </c>
      <c r="AV235" t="s">
        <v>113</v>
      </c>
      <c r="AW235" t="s">
        <v>310</v>
      </c>
      <c r="AX235" t="s">
        <v>4028</v>
      </c>
      <c r="AY235" t="s">
        <v>4029</v>
      </c>
      <c r="AZ235">
        <v>78</v>
      </c>
      <c r="BB235">
        <v>1998</v>
      </c>
      <c r="BC235" t="s">
        <v>113</v>
      </c>
      <c r="BD235" t="s">
        <v>4030</v>
      </c>
      <c r="BE235" t="s">
        <v>4031</v>
      </c>
      <c r="BF235" t="s">
        <v>4032</v>
      </c>
      <c r="BG235">
        <v>68</v>
      </c>
      <c r="BI235">
        <v>2003</v>
      </c>
      <c r="BJ235">
        <v>8</v>
      </c>
      <c r="BL235">
        <v>2</v>
      </c>
      <c r="BN235" t="s">
        <v>113</v>
      </c>
      <c r="BO235" t="s">
        <v>1056</v>
      </c>
      <c r="BP235" t="s">
        <v>4033</v>
      </c>
      <c r="BQ235" t="s">
        <v>4034</v>
      </c>
      <c r="BR235">
        <v>80</v>
      </c>
      <c r="BS235">
        <v>7.77</v>
      </c>
      <c r="BT235">
        <v>2006</v>
      </c>
      <c r="BU235">
        <v>31</v>
      </c>
      <c r="BV235" t="s">
        <v>4035</v>
      </c>
      <c r="BW235">
        <v>53</v>
      </c>
      <c r="BX235" t="s">
        <v>4036</v>
      </c>
      <c r="BY235" t="s">
        <v>109</v>
      </c>
      <c r="CF235" t="s">
        <v>113</v>
      </c>
      <c r="CG235" t="s">
        <v>100</v>
      </c>
      <c r="CH235" t="s">
        <v>4037</v>
      </c>
      <c r="CI235" t="s">
        <v>132</v>
      </c>
      <c r="CJ235">
        <v>2025</v>
      </c>
      <c r="CL235" t="s">
        <v>109</v>
      </c>
      <c r="CN235" t="s">
        <v>113</v>
      </c>
      <c r="CO235" t="s">
        <v>4038</v>
      </c>
      <c r="CP235" t="s">
        <v>4039</v>
      </c>
      <c r="CQ235" t="s">
        <v>4095</v>
      </c>
      <c r="CR235" t="str">
        <f>HYPERLINK("https://nconnect.nicmar.ac.in/public/storage/profile/6997f77159e20.png","Download")</f>
        <v>0</v>
      </c>
      <c r="CS235" t="str">
        <f>HYPERLINK("https://nconnect.nicmar.ac.in/pdf/312_resume_1771596245.pdf/Y2FyZWVy","View Resume")</f>
        <v>0</v>
      </c>
    </row>
    <row r="236" spans="1:97">
      <c r="A236" t="s">
        <v>165</v>
      </c>
      <c r="B236" t="s">
        <v>139</v>
      </c>
      <c r="C236" t="s">
        <v>166</v>
      </c>
      <c r="D236" t="s">
        <v>167</v>
      </c>
      <c r="E236" t="s">
        <v>4096</v>
      </c>
      <c r="F236" t="s">
        <v>4097</v>
      </c>
      <c r="G236">
        <v>9458606284</v>
      </c>
      <c r="H236" t="s">
        <v>103</v>
      </c>
      <c r="I236" t="s">
        <v>4098</v>
      </c>
      <c r="J236" t="s">
        <v>105</v>
      </c>
      <c r="K236" t="s">
        <v>4099</v>
      </c>
      <c r="L236" t="s">
        <v>4100</v>
      </c>
      <c r="M236" t="s">
        <v>4101</v>
      </c>
      <c r="N236" t="s">
        <v>109</v>
      </c>
      <c r="AI236" t="s">
        <v>4102</v>
      </c>
      <c r="AJ236" t="s">
        <v>4103</v>
      </c>
      <c r="AK236" t="s">
        <v>4104</v>
      </c>
      <c r="AL236">
        <v>52</v>
      </c>
      <c r="AN236">
        <v>1986</v>
      </c>
      <c r="AO236" t="s">
        <v>113</v>
      </c>
      <c r="AP236" t="s">
        <v>4105</v>
      </c>
      <c r="AQ236" t="s">
        <v>4106</v>
      </c>
      <c r="AR236" t="s">
        <v>4107</v>
      </c>
      <c r="AS236">
        <v>44</v>
      </c>
      <c r="AU236">
        <v>1988</v>
      </c>
      <c r="AV236" t="s">
        <v>109</v>
      </c>
      <c r="BC236" t="s">
        <v>113</v>
      </c>
      <c r="BD236" t="s">
        <v>4108</v>
      </c>
      <c r="BE236" t="s">
        <v>4108</v>
      </c>
      <c r="BF236" t="s">
        <v>1050</v>
      </c>
      <c r="BG236">
        <v>52</v>
      </c>
      <c r="BI236">
        <v>1997</v>
      </c>
      <c r="BJ236">
        <v>19</v>
      </c>
      <c r="BK236" t="s">
        <v>4109</v>
      </c>
      <c r="BL236">
        <v>53</v>
      </c>
      <c r="BM236" t="s">
        <v>4110</v>
      </c>
      <c r="BN236" t="s">
        <v>113</v>
      </c>
      <c r="BO236" t="s">
        <v>4111</v>
      </c>
      <c r="BP236" t="s">
        <v>4112</v>
      </c>
      <c r="BQ236" t="s">
        <v>4113</v>
      </c>
      <c r="BR236">
        <v>94.7</v>
      </c>
      <c r="BS236">
        <v>9.47</v>
      </c>
      <c r="BT236">
        <v>2004</v>
      </c>
      <c r="BU236">
        <v>31</v>
      </c>
      <c r="BV236" t="s">
        <v>4114</v>
      </c>
      <c r="BW236">
        <v>32</v>
      </c>
      <c r="BY236" t="s">
        <v>109</v>
      </c>
      <c r="CF236" t="s">
        <v>113</v>
      </c>
      <c r="CG236" t="s">
        <v>4115</v>
      </c>
      <c r="CH236" t="s">
        <v>4116</v>
      </c>
      <c r="CI236" t="s">
        <v>132</v>
      </c>
      <c r="CJ236">
        <v>2012</v>
      </c>
      <c r="CL236" t="s">
        <v>113</v>
      </c>
      <c r="CM236" t="s">
        <v>4117</v>
      </c>
      <c r="CN236" t="s">
        <v>113</v>
      </c>
      <c r="CO236" t="s">
        <v>4118</v>
      </c>
      <c r="CP236" t="s">
        <v>4119</v>
      </c>
      <c r="CQ236" t="s">
        <v>4120</v>
      </c>
      <c r="CR236" t="s">
        <v>137</v>
      </c>
      <c r="CS236" t="str">
        <f>HYPERLINK("https://nconnect.nicmar.ac.in/pdf/388_resume_1771602657.pdf/Y2FyZWVy","View Resume")</f>
        <v>0</v>
      </c>
    </row>
    <row r="237" spans="1:97">
      <c r="A237" t="s">
        <v>138</v>
      </c>
      <c r="B237" t="s">
        <v>139</v>
      </c>
      <c r="C237" t="s">
        <v>140</v>
      </c>
      <c r="D237" t="s">
        <v>141</v>
      </c>
      <c r="E237" t="s">
        <v>4121</v>
      </c>
      <c r="F237" t="s">
        <v>4122</v>
      </c>
      <c r="G237">
        <v>9981320732</v>
      </c>
      <c r="H237" t="s">
        <v>103</v>
      </c>
      <c r="I237" t="s">
        <v>4123</v>
      </c>
      <c r="J237" t="s">
        <v>145</v>
      </c>
      <c r="K237" t="s">
        <v>4124</v>
      </c>
      <c r="L237" t="s">
        <v>4125</v>
      </c>
      <c r="M237" t="s">
        <v>4126</v>
      </c>
      <c r="N237" t="s">
        <v>109</v>
      </c>
      <c r="AI237" t="s">
        <v>4127</v>
      </c>
      <c r="AJ237" t="s">
        <v>4128</v>
      </c>
      <c r="AK237" t="s">
        <v>4129</v>
      </c>
      <c r="AL237">
        <v>77.2</v>
      </c>
      <c r="AN237">
        <v>2007</v>
      </c>
      <c r="AO237" t="s">
        <v>113</v>
      </c>
      <c r="AP237" t="s">
        <v>4127</v>
      </c>
      <c r="AQ237" t="s">
        <v>4128</v>
      </c>
      <c r="AR237" t="s">
        <v>670</v>
      </c>
      <c r="AS237">
        <v>76.8</v>
      </c>
      <c r="AU237">
        <v>2009</v>
      </c>
      <c r="AV237" t="s">
        <v>109</v>
      </c>
      <c r="BC237" t="s">
        <v>113</v>
      </c>
      <c r="BD237" t="s">
        <v>4130</v>
      </c>
      <c r="BE237" t="s">
        <v>4131</v>
      </c>
      <c r="BF237" t="s">
        <v>310</v>
      </c>
      <c r="BG237">
        <v>74.53</v>
      </c>
      <c r="BI237">
        <v>2013</v>
      </c>
      <c r="BJ237">
        <v>2</v>
      </c>
      <c r="BL237">
        <v>9</v>
      </c>
      <c r="BN237" t="s">
        <v>113</v>
      </c>
      <c r="BO237" t="s">
        <v>4130</v>
      </c>
      <c r="BP237" t="s">
        <v>4132</v>
      </c>
      <c r="BQ237" t="s">
        <v>141</v>
      </c>
      <c r="BR237">
        <v>81.7</v>
      </c>
      <c r="BS237">
        <v>8.17</v>
      </c>
      <c r="BT237">
        <v>2016</v>
      </c>
      <c r="BU237">
        <v>14</v>
      </c>
      <c r="BW237">
        <v>47</v>
      </c>
      <c r="BY237" t="s">
        <v>109</v>
      </c>
      <c r="CF237" t="s">
        <v>113</v>
      </c>
      <c r="CG237" t="s">
        <v>141</v>
      </c>
      <c r="CH237" t="s">
        <v>4133</v>
      </c>
      <c r="CI237" t="s">
        <v>132</v>
      </c>
      <c r="CJ237">
        <v>2022</v>
      </c>
      <c r="CL237" t="s">
        <v>109</v>
      </c>
      <c r="CN237" t="s">
        <v>113</v>
      </c>
      <c r="CO237" t="s">
        <v>4134</v>
      </c>
      <c r="CP237" t="s">
        <v>4135</v>
      </c>
      <c r="CQ237" t="s">
        <v>4136</v>
      </c>
      <c r="CR237" t="str">
        <f>HYPERLINK("https://nconnect.nicmar.ac.in/public/storage/profile/699878afe5346.png","Download")</f>
        <v>0</v>
      </c>
      <c r="CS237" t="str">
        <f>HYPERLINK("https://nconnect.nicmar.ac.in/pdf/390_resume_1771602758.pdf/Y2FyZWVy","View Resume")</f>
        <v>0</v>
      </c>
    </row>
    <row r="238" spans="1:97">
      <c r="A238" t="s">
        <v>318</v>
      </c>
      <c r="B238" t="s">
        <v>319</v>
      </c>
      <c r="C238" t="s">
        <v>166</v>
      </c>
      <c r="D238" t="s">
        <v>320</v>
      </c>
      <c r="E238" t="s">
        <v>4137</v>
      </c>
      <c r="F238" t="s">
        <v>4138</v>
      </c>
      <c r="G238">
        <v>9921052717</v>
      </c>
      <c r="H238" t="s">
        <v>103</v>
      </c>
      <c r="I238" t="s">
        <v>4139</v>
      </c>
      <c r="J238" t="s">
        <v>145</v>
      </c>
      <c r="K238" t="s">
        <v>486</v>
      </c>
      <c r="L238" t="s">
        <v>4140</v>
      </c>
      <c r="M238" t="s">
        <v>4141</v>
      </c>
      <c r="N238" t="s">
        <v>109</v>
      </c>
      <c r="AI238" t="s">
        <v>4142</v>
      </c>
      <c r="AJ238" t="s">
        <v>4143</v>
      </c>
      <c r="AK238" t="s">
        <v>4144</v>
      </c>
      <c r="AL238">
        <v>60</v>
      </c>
      <c r="AN238">
        <v>2006</v>
      </c>
      <c r="AO238" t="s">
        <v>113</v>
      </c>
      <c r="AP238" t="s">
        <v>4145</v>
      </c>
      <c r="AQ238" t="s">
        <v>4143</v>
      </c>
      <c r="AR238" t="s">
        <v>386</v>
      </c>
      <c r="AS238">
        <v>74</v>
      </c>
      <c r="AU238">
        <v>2008</v>
      </c>
      <c r="AV238" t="s">
        <v>109</v>
      </c>
      <c r="BC238" t="s">
        <v>113</v>
      </c>
      <c r="BD238" t="s">
        <v>4146</v>
      </c>
      <c r="BE238" t="s">
        <v>4147</v>
      </c>
      <c r="BF238" t="s">
        <v>386</v>
      </c>
      <c r="BG238">
        <v>70</v>
      </c>
      <c r="BI238">
        <v>2011</v>
      </c>
      <c r="BJ238">
        <v>19</v>
      </c>
      <c r="BK238" t="s">
        <v>4148</v>
      </c>
      <c r="BL238">
        <v>53</v>
      </c>
      <c r="BM238" t="s">
        <v>386</v>
      </c>
      <c r="BN238" t="s">
        <v>113</v>
      </c>
      <c r="BO238" t="s">
        <v>4147</v>
      </c>
      <c r="BP238" t="s">
        <v>4147</v>
      </c>
      <c r="BQ238" t="s">
        <v>386</v>
      </c>
      <c r="BR238">
        <v>66</v>
      </c>
      <c r="BT238">
        <v>2013</v>
      </c>
      <c r="BU238">
        <v>31</v>
      </c>
      <c r="BV238" t="s">
        <v>4149</v>
      </c>
      <c r="BW238">
        <v>53</v>
      </c>
      <c r="BX238" t="s">
        <v>1775</v>
      </c>
      <c r="BY238" t="s">
        <v>109</v>
      </c>
      <c r="CF238" t="s">
        <v>113</v>
      </c>
      <c r="CG238" t="s">
        <v>386</v>
      </c>
      <c r="CH238" t="s">
        <v>4150</v>
      </c>
      <c r="CI238" t="s">
        <v>132</v>
      </c>
      <c r="CJ238">
        <v>2020</v>
      </c>
      <c r="CL238" t="s">
        <v>109</v>
      </c>
      <c r="CN238" t="s">
        <v>113</v>
      </c>
      <c r="CO238" t="s">
        <v>4151</v>
      </c>
      <c r="CP238" t="s">
        <v>399</v>
      </c>
      <c r="CQ238" t="s">
        <v>4152</v>
      </c>
      <c r="CR238" t="s">
        <v>137</v>
      </c>
      <c r="CS238" t="str">
        <f>HYPERLINK("https://nconnect.nicmar.ac.in/pdf/392_resume_1771603368.pdf/Y2FyZWVy","View Resume")</f>
        <v>0</v>
      </c>
    </row>
    <row r="239" spans="1:97">
      <c r="A239" t="s">
        <v>848</v>
      </c>
      <c r="B239" t="s">
        <v>139</v>
      </c>
      <c r="C239" t="s">
        <v>166</v>
      </c>
      <c r="D239" t="s">
        <v>849</v>
      </c>
      <c r="E239" t="s">
        <v>4153</v>
      </c>
      <c r="F239" t="s">
        <v>4154</v>
      </c>
      <c r="G239">
        <v>9601131110</v>
      </c>
      <c r="H239" t="s">
        <v>103</v>
      </c>
      <c r="I239" t="s">
        <v>4155</v>
      </c>
      <c r="J239" t="s">
        <v>145</v>
      </c>
      <c r="K239" t="s">
        <v>4156</v>
      </c>
      <c r="L239" t="s">
        <v>4157</v>
      </c>
      <c r="M239" t="s">
        <v>4158</v>
      </c>
      <c r="N239" t="s">
        <v>109</v>
      </c>
      <c r="AI239" t="s">
        <v>4159</v>
      </c>
      <c r="AJ239" t="s">
        <v>4160</v>
      </c>
      <c r="AK239" t="s">
        <v>4161</v>
      </c>
      <c r="AL239">
        <v>71</v>
      </c>
      <c r="AM239">
        <v>7</v>
      </c>
      <c r="AN239">
        <v>2012</v>
      </c>
      <c r="AO239" t="s">
        <v>113</v>
      </c>
      <c r="AP239" t="s">
        <v>4162</v>
      </c>
      <c r="AQ239" t="s">
        <v>4160</v>
      </c>
      <c r="AR239" t="s">
        <v>1482</v>
      </c>
      <c r="AS239">
        <v>70</v>
      </c>
      <c r="AT239">
        <v>7</v>
      </c>
      <c r="AU239">
        <v>2014</v>
      </c>
      <c r="AV239" t="s">
        <v>109</v>
      </c>
      <c r="BC239" t="s">
        <v>113</v>
      </c>
      <c r="BD239" t="s">
        <v>280</v>
      </c>
      <c r="BE239" t="s">
        <v>4163</v>
      </c>
      <c r="BF239" t="s">
        <v>1135</v>
      </c>
      <c r="BG239">
        <v>80</v>
      </c>
      <c r="BH239">
        <v>8</v>
      </c>
      <c r="BI239">
        <v>2021</v>
      </c>
      <c r="BJ239">
        <v>8</v>
      </c>
      <c r="BL239">
        <v>3</v>
      </c>
      <c r="BN239" t="s">
        <v>113</v>
      </c>
      <c r="BO239" t="s">
        <v>4164</v>
      </c>
      <c r="BP239" t="s">
        <v>4165</v>
      </c>
      <c r="BQ239" t="s">
        <v>4166</v>
      </c>
      <c r="BR239">
        <v>75</v>
      </c>
      <c r="BS239">
        <v>7.5</v>
      </c>
      <c r="BT239">
        <v>2024</v>
      </c>
      <c r="BU239">
        <v>31</v>
      </c>
      <c r="BV239" t="s">
        <v>4167</v>
      </c>
      <c r="BW239">
        <v>53</v>
      </c>
      <c r="BX239" t="s">
        <v>4166</v>
      </c>
      <c r="BY239" t="s">
        <v>109</v>
      </c>
      <c r="CF239" t="s">
        <v>109</v>
      </c>
      <c r="CG239" t="s">
        <v>4168</v>
      </c>
      <c r="CI239" t="s">
        <v>241</v>
      </c>
      <c r="CK239" t="s">
        <v>109</v>
      </c>
      <c r="CL239" t="s">
        <v>109</v>
      </c>
      <c r="CN239" t="s">
        <v>109</v>
      </c>
      <c r="CP239" t="s">
        <v>4169</v>
      </c>
      <c r="CQ239" t="s">
        <v>4170</v>
      </c>
      <c r="CR239" t="str">
        <f>HYPERLINK("https://nconnect.nicmar.ac.in/public/storage/profile/699885bc52325.png","Download")</f>
        <v>0</v>
      </c>
      <c r="CS239" t="str">
        <f>HYPERLINK("https://nconnect.nicmar.ac.in/pdf/393_resume_1771605206.pdf/Y2FyZWVy","View Resume")</f>
        <v>0</v>
      </c>
    </row>
    <row r="240" spans="1:97">
      <c r="A240" t="s">
        <v>138</v>
      </c>
      <c r="B240" t="s">
        <v>139</v>
      </c>
      <c r="C240" t="s">
        <v>140</v>
      </c>
      <c r="D240" t="s">
        <v>141</v>
      </c>
      <c r="E240" t="s">
        <v>4171</v>
      </c>
      <c r="F240" t="s">
        <v>4172</v>
      </c>
      <c r="G240">
        <v>9475177489</v>
      </c>
      <c r="H240" t="s">
        <v>170</v>
      </c>
      <c r="I240" t="s">
        <v>4173</v>
      </c>
      <c r="J240" t="s">
        <v>105</v>
      </c>
      <c r="K240" t="s">
        <v>3682</v>
      </c>
      <c r="L240" t="s">
        <v>4174</v>
      </c>
      <c r="M240" t="s">
        <v>4175</v>
      </c>
      <c r="N240" t="s">
        <v>109</v>
      </c>
      <c r="AI240" t="s">
        <v>4176</v>
      </c>
      <c r="AJ240" t="s">
        <v>4177</v>
      </c>
      <c r="AK240" t="s">
        <v>4178</v>
      </c>
      <c r="AL240">
        <v>72.67</v>
      </c>
      <c r="AN240">
        <v>2005</v>
      </c>
      <c r="AO240" t="s">
        <v>113</v>
      </c>
      <c r="AP240" t="s">
        <v>4176</v>
      </c>
      <c r="AQ240" t="s">
        <v>4177</v>
      </c>
      <c r="AR240" t="s">
        <v>4179</v>
      </c>
      <c r="AS240">
        <v>71</v>
      </c>
      <c r="AU240">
        <v>2007</v>
      </c>
      <c r="AV240" t="s">
        <v>109</v>
      </c>
      <c r="BC240" t="s">
        <v>113</v>
      </c>
      <c r="BD240" t="s">
        <v>4180</v>
      </c>
      <c r="BE240" t="s">
        <v>4180</v>
      </c>
      <c r="BF240" t="s">
        <v>310</v>
      </c>
      <c r="BG240">
        <v>76.4</v>
      </c>
      <c r="BH240">
        <v>7.64</v>
      </c>
      <c r="BI240">
        <v>2011</v>
      </c>
      <c r="BJ240">
        <v>1</v>
      </c>
      <c r="BL240">
        <v>7</v>
      </c>
      <c r="BN240" t="s">
        <v>113</v>
      </c>
      <c r="BO240" t="s">
        <v>4181</v>
      </c>
      <c r="BP240" t="s">
        <v>4182</v>
      </c>
      <c r="BQ240" t="s">
        <v>141</v>
      </c>
      <c r="BR240">
        <v>83.7</v>
      </c>
      <c r="BT240">
        <v>2013</v>
      </c>
      <c r="BU240">
        <v>14</v>
      </c>
      <c r="BW240">
        <v>47</v>
      </c>
      <c r="BY240" t="s">
        <v>109</v>
      </c>
      <c r="CF240" t="s">
        <v>113</v>
      </c>
      <c r="CG240" t="s">
        <v>4183</v>
      </c>
      <c r="CH240" t="s">
        <v>4184</v>
      </c>
      <c r="CI240" t="s">
        <v>132</v>
      </c>
      <c r="CJ240">
        <v>2021</v>
      </c>
      <c r="CL240" t="s">
        <v>109</v>
      </c>
      <c r="CN240" t="s">
        <v>113</v>
      </c>
      <c r="CO240" t="s">
        <v>4185</v>
      </c>
      <c r="CP240" t="s">
        <v>4186</v>
      </c>
      <c r="CQ240" t="s">
        <v>4187</v>
      </c>
      <c r="CR240" t="str">
        <f>HYPERLINK("https://nconnect.nicmar.ac.in/public/storage/profile/6998825e9374f.png","Download")</f>
        <v>0</v>
      </c>
      <c r="CS240" t="str">
        <f>HYPERLINK("https://nconnect.nicmar.ac.in/pdf/395_resume_1771607790.pdf/Y2FyZWVy","View Resume")</f>
        <v>0</v>
      </c>
    </row>
    <row r="241" spans="1:97">
      <c r="A241" t="s">
        <v>369</v>
      </c>
      <c r="B241" t="s">
        <v>139</v>
      </c>
      <c r="C241" t="s">
        <v>296</v>
      </c>
      <c r="D241" t="s">
        <v>370</v>
      </c>
      <c r="E241" t="s">
        <v>4171</v>
      </c>
      <c r="F241" t="s">
        <v>4172</v>
      </c>
      <c r="G241">
        <v>9475177489</v>
      </c>
      <c r="H241" t="s">
        <v>170</v>
      </c>
      <c r="I241" t="s">
        <v>4173</v>
      </c>
      <c r="J241" t="s">
        <v>105</v>
      </c>
      <c r="K241" t="s">
        <v>3682</v>
      </c>
      <c r="L241" t="s">
        <v>4174</v>
      </c>
      <c r="M241" t="s">
        <v>4175</v>
      </c>
      <c r="N241" t="s">
        <v>109</v>
      </c>
      <c r="AI241" t="s">
        <v>4176</v>
      </c>
      <c r="AJ241" t="s">
        <v>4177</v>
      </c>
      <c r="AK241" t="s">
        <v>4178</v>
      </c>
      <c r="AL241">
        <v>72.67</v>
      </c>
      <c r="AN241">
        <v>2005</v>
      </c>
      <c r="AO241" t="s">
        <v>113</v>
      </c>
      <c r="AP241" t="s">
        <v>4176</v>
      </c>
      <c r="AQ241" t="s">
        <v>4177</v>
      </c>
      <c r="AR241" t="s">
        <v>4179</v>
      </c>
      <c r="AS241">
        <v>71</v>
      </c>
      <c r="AU241">
        <v>2007</v>
      </c>
      <c r="AV241" t="s">
        <v>109</v>
      </c>
      <c r="BC241" t="s">
        <v>113</v>
      </c>
      <c r="BD241" t="s">
        <v>4180</v>
      </c>
      <c r="BE241" t="s">
        <v>4180</v>
      </c>
      <c r="BF241" t="s">
        <v>310</v>
      </c>
      <c r="BG241">
        <v>76.4</v>
      </c>
      <c r="BH241">
        <v>7.64</v>
      </c>
      <c r="BI241">
        <v>2011</v>
      </c>
      <c r="BJ241">
        <v>1</v>
      </c>
      <c r="BL241">
        <v>7</v>
      </c>
      <c r="BN241" t="s">
        <v>113</v>
      </c>
      <c r="BO241" t="s">
        <v>4181</v>
      </c>
      <c r="BP241" t="s">
        <v>4182</v>
      </c>
      <c r="BQ241" t="s">
        <v>141</v>
      </c>
      <c r="BR241">
        <v>83.7</v>
      </c>
      <c r="BT241">
        <v>2013</v>
      </c>
      <c r="BU241">
        <v>14</v>
      </c>
      <c r="BW241">
        <v>47</v>
      </c>
      <c r="BY241" t="s">
        <v>109</v>
      </c>
      <c r="CF241" t="s">
        <v>113</v>
      </c>
      <c r="CG241" t="s">
        <v>4183</v>
      </c>
      <c r="CH241" t="s">
        <v>4184</v>
      </c>
      <c r="CI241" t="s">
        <v>132</v>
      </c>
      <c r="CJ241">
        <v>2021</v>
      </c>
      <c r="CL241" t="s">
        <v>109</v>
      </c>
      <c r="CN241" t="s">
        <v>113</v>
      </c>
      <c r="CO241" t="s">
        <v>4185</v>
      </c>
      <c r="CP241" t="s">
        <v>4186</v>
      </c>
      <c r="CQ241" t="s">
        <v>4188</v>
      </c>
      <c r="CR241" t="str">
        <f>HYPERLINK("https://nconnect.nicmar.ac.in/public/storage/profile/6998825e9374f.png","Download")</f>
        <v>0</v>
      </c>
      <c r="CS241" t="str">
        <f>HYPERLINK("https://nconnect.nicmar.ac.in/pdf/395_resume_1771607790.pdf/Y2FyZWVy","View Resume")</f>
        <v>0</v>
      </c>
    </row>
    <row r="242" spans="1:97">
      <c r="A242" t="s">
        <v>295</v>
      </c>
      <c r="B242" t="s">
        <v>139</v>
      </c>
      <c r="C242" t="s">
        <v>296</v>
      </c>
      <c r="D242" t="s">
        <v>297</v>
      </c>
      <c r="E242" t="s">
        <v>4171</v>
      </c>
      <c r="F242" t="s">
        <v>4172</v>
      </c>
      <c r="G242">
        <v>9475177489</v>
      </c>
      <c r="H242" t="s">
        <v>170</v>
      </c>
      <c r="I242" t="s">
        <v>4173</v>
      </c>
      <c r="J242" t="s">
        <v>105</v>
      </c>
      <c r="K242" t="s">
        <v>3682</v>
      </c>
      <c r="L242" t="s">
        <v>4174</v>
      </c>
      <c r="M242" t="s">
        <v>4175</v>
      </c>
      <c r="N242" t="s">
        <v>109</v>
      </c>
      <c r="AI242" t="s">
        <v>4176</v>
      </c>
      <c r="AJ242" t="s">
        <v>4177</v>
      </c>
      <c r="AK242" t="s">
        <v>4178</v>
      </c>
      <c r="AL242">
        <v>72.67</v>
      </c>
      <c r="AN242">
        <v>2005</v>
      </c>
      <c r="AO242" t="s">
        <v>113</v>
      </c>
      <c r="AP242" t="s">
        <v>4176</v>
      </c>
      <c r="AQ242" t="s">
        <v>4177</v>
      </c>
      <c r="AR242" t="s">
        <v>4179</v>
      </c>
      <c r="AS242">
        <v>71</v>
      </c>
      <c r="AU242">
        <v>2007</v>
      </c>
      <c r="AV242" t="s">
        <v>109</v>
      </c>
      <c r="BC242" t="s">
        <v>113</v>
      </c>
      <c r="BD242" t="s">
        <v>4180</v>
      </c>
      <c r="BE242" t="s">
        <v>4180</v>
      </c>
      <c r="BF242" t="s">
        <v>310</v>
      </c>
      <c r="BG242">
        <v>76.4</v>
      </c>
      <c r="BH242">
        <v>7.64</v>
      </c>
      <c r="BI242">
        <v>2011</v>
      </c>
      <c r="BJ242">
        <v>1</v>
      </c>
      <c r="BL242">
        <v>7</v>
      </c>
      <c r="BN242" t="s">
        <v>113</v>
      </c>
      <c r="BO242" t="s">
        <v>4181</v>
      </c>
      <c r="BP242" t="s">
        <v>4182</v>
      </c>
      <c r="BQ242" t="s">
        <v>141</v>
      </c>
      <c r="BR242">
        <v>83.7</v>
      </c>
      <c r="BT242">
        <v>2013</v>
      </c>
      <c r="BU242">
        <v>14</v>
      </c>
      <c r="BW242">
        <v>47</v>
      </c>
      <c r="BY242" t="s">
        <v>109</v>
      </c>
      <c r="CF242" t="s">
        <v>113</v>
      </c>
      <c r="CG242" t="s">
        <v>4183</v>
      </c>
      <c r="CH242" t="s">
        <v>4184</v>
      </c>
      <c r="CI242" t="s">
        <v>132</v>
      </c>
      <c r="CJ242">
        <v>2021</v>
      </c>
      <c r="CL242" t="s">
        <v>109</v>
      </c>
      <c r="CN242" t="s">
        <v>113</v>
      </c>
      <c r="CO242" t="s">
        <v>4185</v>
      </c>
      <c r="CP242" t="s">
        <v>4186</v>
      </c>
      <c r="CQ242" t="s">
        <v>4189</v>
      </c>
      <c r="CR242" t="str">
        <f>HYPERLINK("https://nconnect.nicmar.ac.in/public/storage/profile/6998825e9374f.png","Download")</f>
        <v>0</v>
      </c>
      <c r="CS242" t="str">
        <f>HYPERLINK("https://nconnect.nicmar.ac.in/pdf/395_resume_1771607790.pdf/Y2FyZWVy","View Resume")</f>
        <v>0</v>
      </c>
    </row>
    <row r="243" spans="1:97">
      <c r="A243" t="s">
        <v>138</v>
      </c>
      <c r="B243" t="s">
        <v>139</v>
      </c>
      <c r="C243" t="s">
        <v>140</v>
      </c>
      <c r="D243" t="s">
        <v>141</v>
      </c>
      <c r="E243" t="s">
        <v>4190</v>
      </c>
      <c r="F243" t="s">
        <v>4191</v>
      </c>
      <c r="G243">
        <v>8011269069</v>
      </c>
      <c r="H243" t="s">
        <v>103</v>
      </c>
      <c r="I243" t="s">
        <v>4192</v>
      </c>
      <c r="J243" t="s">
        <v>105</v>
      </c>
      <c r="K243" t="s">
        <v>4193</v>
      </c>
      <c r="L243" t="s">
        <v>4194</v>
      </c>
      <c r="M243" t="s">
        <v>4195</v>
      </c>
      <c r="N243" t="s">
        <v>109</v>
      </c>
      <c r="AI243" t="s">
        <v>4196</v>
      </c>
      <c r="AJ243" t="s">
        <v>4197</v>
      </c>
      <c r="AK243" t="s">
        <v>4198</v>
      </c>
      <c r="AL243">
        <v>85.2</v>
      </c>
      <c r="AN243">
        <v>2002</v>
      </c>
      <c r="AO243" t="s">
        <v>113</v>
      </c>
      <c r="AP243" t="s">
        <v>4196</v>
      </c>
      <c r="AQ243" t="s">
        <v>4197</v>
      </c>
      <c r="AR243" t="s">
        <v>4199</v>
      </c>
      <c r="AS243">
        <v>84</v>
      </c>
      <c r="AU243">
        <v>2004</v>
      </c>
      <c r="AV243" t="s">
        <v>109</v>
      </c>
      <c r="BC243" t="s">
        <v>113</v>
      </c>
      <c r="BD243" t="s">
        <v>4200</v>
      </c>
      <c r="BE243" t="s">
        <v>4201</v>
      </c>
      <c r="BF243" t="s">
        <v>310</v>
      </c>
      <c r="BG243">
        <v>79.8</v>
      </c>
      <c r="BH243">
        <v>7.98</v>
      </c>
      <c r="BI243">
        <v>2008</v>
      </c>
      <c r="BJ243">
        <v>1</v>
      </c>
      <c r="BL243">
        <v>9</v>
      </c>
      <c r="BN243" t="s">
        <v>113</v>
      </c>
      <c r="BO243" t="s">
        <v>314</v>
      </c>
      <c r="BP243" t="s">
        <v>4202</v>
      </c>
      <c r="BQ243" t="s">
        <v>141</v>
      </c>
      <c r="BR243">
        <v>74.9</v>
      </c>
      <c r="BS243">
        <v>7.49</v>
      </c>
      <c r="BT243">
        <v>2013</v>
      </c>
      <c r="BU243">
        <v>14</v>
      </c>
      <c r="BW243">
        <v>47</v>
      </c>
      <c r="BY243" t="s">
        <v>109</v>
      </c>
      <c r="CF243" t="s">
        <v>113</v>
      </c>
      <c r="CG243" t="s">
        <v>2775</v>
      </c>
      <c r="CH243" t="s">
        <v>314</v>
      </c>
      <c r="CI243" t="s">
        <v>132</v>
      </c>
      <c r="CJ243">
        <v>2021</v>
      </c>
      <c r="CL243" t="s">
        <v>109</v>
      </c>
      <c r="CN243" t="s">
        <v>113</v>
      </c>
      <c r="CO243" t="s">
        <v>4203</v>
      </c>
      <c r="CP243" t="s">
        <v>4204</v>
      </c>
      <c r="CQ243" t="s">
        <v>4205</v>
      </c>
      <c r="CR243" t="str">
        <f>HYPERLINK("https://nconnect.nicmar.ac.in/public/storage/profile/6998936bcb16a.png","Download")</f>
        <v>0</v>
      </c>
      <c r="CS243" t="str">
        <f>HYPERLINK("https://nconnect.nicmar.ac.in/pdf/29_resume_1771831168.pdf/Y2FyZWVy","View Resume")</f>
        <v>0</v>
      </c>
    </row>
    <row r="244" spans="1:97">
      <c r="A244" t="s">
        <v>138</v>
      </c>
      <c r="B244" t="s">
        <v>139</v>
      </c>
      <c r="C244" t="s">
        <v>140</v>
      </c>
      <c r="D244" t="s">
        <v>141</v>
      </c>
      <c r="E244" t="s">
        <v>4206</v>
      </c>
      <c r="F244" t="s">
        <v>4207</v>
      </c>
      <c r="G244">
        <v>7989550471</v>
      </c>
      <c r="H244" t="s">
        <v>103</v>
      </c>
      <c r="I244" t="s">
        <v>4208</v>
      </c>
      <c r="J244" t="s">
        <v>145</v>
      </c>
      <c r="K244" t="s">
        <v>229</v>
      </c>
      <c r="L244" t="s">
        <v>4209</v>
      </c>
      <c r="M244" t="s">
        <v>4210</v>
      </c>
      <c r="N244" t="s">
        <v>109</v>
      </c>
      <c r="AI244" t="s">
        <v>4211</v>
      </c>
      <c r="AJ244" t="s">
        <v>4212</v>
      </c>
      <c r="AK244" t="s">
        <v>4213</v>
      </c>
      <c r="AL244">
        <v>79</v>
      </c>
      <c r="AN244">
        <v>2008</v>
      </c>
      <c r="AO244" t="s">
        <v>113</v>
      </c>
      <c r="AP244" t="s">
        <v>4214</v>
      </c>
      <c r="AQ244" t="s">
        <v>764</v>
      </c>
      <c r="AR244" t="s">
        <v>182</v>
      </c>
      <c r="AS244">
        <v>94.1</v>
      </c>
      <c r="AU244">
        <v>2010</v>
      </c>
      <c r="AV244" t="s">
        <v>109</v>
      </c>
      <c r="BC244" t="s">
        <v>113</v>
      </c>
      <c r="BD244" t="s">
        <v>4215</v>
      </c>
      <c r="BE244" t="s">
        <v>4216</v>
      </c>
      <c r="BF244" t="s">
        <v>4217</v>
      </c>
      <c r="BG244">
        <v>76</v>
      </c>
      <c r="BI244">
        <v>2014</v>
      </c>
      <c r="BJ244">
        <v>2</v>
      </c>
      <c r="BL244">
        <v>7</v>
      </c>
      <c r="BN244" t="s">
        <v>113</v>
      </c>
      <c r="BO244" t="s">
        <v>4215</v>
      </c>
      <c r="BP244" t="s">
        <v>4215</v>
      </c>
      <c r="BQ244" t="s">
        <v>4218</v>
      </c>
      <c r="BR244">
        <v>81.8</v>
      </c>
      <c r="BT244">
        <v>2017</v>
      </c>
      <c r="BU244">
        <v>14</v>
      </c>
      <c r="BW244">
        <v>7</v>
      </c>
      <c r="BY244" t="s">
        <v>109</v>
      </c>
      <c r="CF244" t="s">
        <v>113</v>
      </c>
      <c r="CG244" t="s">
        <v>141</v>
      </c>
      <c r="CH244" t="s">
        <v>4219</v>
      </c>
      <c r="CI244" t="s">
        <v>132</v>
      </c>
      <c r="CJ244">
        <v>2026</v>
      </c>
      <c r="CL244" t="s">
        <v>113</v>
      </c>
      <c r="CM244" t="s">
        <v>4220</v>
      </c>
      <c r="CN244" t="s">
        <v>113</v>
      </c>
      <c r="CO244" t="s">
        <v>4221</v>
      </c>
      <c r="CP244" t="s">
        <v>4222</v>
      </c>
      <c r="CQ244" t="s">
        <v>4223</v>
      </c>
      <c r="CR244" t="str">
        <f>HYPERLINK("https://nconnect.nicmar.ac.in/public/storage/profile/69989e0a5053c.png","Download")</f>
        <v>0</v>
      </c>
      <c r="CS244" t="str">
        <f>HYPERLINK("https://nconnect.nicmar.ac.in/pdf/398_resume_1771612001.pdf/Y2FyZWVy","View Resume")</f>
        <v>0</v>
      </c>
    </row>
    <row r="245" spans="1:97">
      <c r="A245" t="s">
        <v>1207</v>
      </c>
      <c r="B245" t="s">
        <v>139</v>
      </c>
      <c r="C245" t="s">
        <v>166</v>
      </c>
      <c r="D245" t="s">
        <v>1208</v>
      </c>
      <c r="E245" t="s">
        <v>4224</v>
      </c>
      <c r="F245" t="s">
        <v>4225</v>
      </c>
      <c r="G245">
        <v>8015898207</v>
      </c>
      <c r="H245" t="s">
        <v>170</v>
      </c>
      <c r="I245" t="s">
        <v>4226</v>
      </c>
      <c r="J245" t="s">
        <v>105</v>
      </c>
      <c r="K245" t="s">
        <v>4227</v>
      </c>
      <c r="L245" t="s">
        <v>4228</v>
      </c>
      <c r="M245" t="s">
        <v>4229</v>
      </c>
      <c r="N245" t="s">
        <v>109</v>
      </c>
      <c r="AI245" t="s">
        <v>4230</v>
      </c>
      <c r="AJ245" t="s">
        <v>1547</v>
      </c>
      <c r="AK245" t="s">
        <v>4231</v>
      </c>
      <c r="AL245">
        <v>77.2</v>
      </c>
      <c r="AN245">
        <v>2005</v>
      </c>
      <c r="AO245" t="s">
        <v>113</v>
      </c>
      <c r="AP245" t="s">
        <v>4232</v>
      </c>
      <c r="AQ245" t="s">
        <v>1547</v>
      </c>
      <c r="AR245" t="s">
        <v>4233</v>
      </c>
      <c r="AS245">
        <v>84.5</v>
      </c>
      <c r="AU245">
        <v>2017</v>
      </c>
      <c r="AV245" t="s">
        <v>109</v>
      </c>
      <c r="BC245" t="s">
        <v>113</v>
      </c>
      <c r="BD245" t="s">
        <v>1219</v>
      </c>
      <c r="BE245" t="s">
        <v>4234</v>
      </c>
      <c r="BF245" t="s">
        <v>339</v>
      </c>
      <c r="BG245">
        <v>67.6</v>
      </c>
      <c r="BI245">
        <v>2010</v>
      </c>
      <c r="BJ245">
        <v>19</v>
      </c>
      <c r="BK245" t="s">
        <v>4235</v>
      </c>
      <c r="BL245">
        <v>23</v>
      </c>
      <c r="BN245" t="s">
        <v>113</v>
      </c>
      <c r="BO245" t="s">
        <v>4236</v>
      </c>
      <c r="BP245" t="s">
        <v>4237</v>
      </c>
      <c r="BQ245" t="s">
        <v>339</v>
      </c>
      <c r="BR245">
        <v>7.84</v>
      </c>
      <c r="BS245">
        <v>7.84</v>
      </c>
      <c r="BT245">
        <v>2012</v>
      </c>
      <c r="BU245">
        <v>31</v>
      </c>
      <c r="BV245" t="s">
        <v>3461</v>
      </c>
      <c r="BW245">
        <v>23</v>
      </c>
      <c r="BY245" t="s">
        <v>113</v>
      </c>
      <c r="BZ245" t="s">
        <v>124</v>
      </c>
      <c r="CA245" t="s">
        <v>124</v>
      </c>
      <c r="CB245" t="s">
        <v>4238</v>
      </c>
      <c r="CC245">
        <v>74</v>
      </c>
      <c r="CE245">
        <v>2023</v>
      </c>
      <c r="CF245" t="s">
        <v>109</v>
      </c>
      <c r="CL245" t="s">
        <v>113</v>
      </c>
      <c r="CM245" t="s">
        <v>4239</v>
      </c>
      <c r="CN245" t="s">
        <v>113</v>
      </c>
      <c r="CO245" t="s">
        <v>4240</v>
      </c>
      <c r="CP245" t="s">
        <v>4241</v>
      </c>
      <c r="CQ245" t="s">
        <v>4242</v>
      </c>
      <c r="CR245" t="s">
        <v>137</v>
      </c>
      <c r="CS245" t="str">
        <f>HYPERLINK("https://nconnect.nicmar.ac.in/pdf/401_resume_1771612617.pdf/Y2FyZWVy","View Resume")</f>
        <v>0</v>
      </c>
    </row>
    <row r="246" spans="1:97">
      <c r="A246" t="s">
        <v>193</v>
      </c>
      <c r="B246" t="s">
        <v>139</v>
      </c>
      <c r="C246" t="s">
        <v>166</v>
      </c>
      <c r="D246" t="s">
        <v>194</v>
      </c>
      <c r="E246" t="s">
        <v>4224</v>
      </c>
      <c r="F246" t="s">
        <v>4225</v>
      </c>
      <c r="G246">
        <v>8015898207</v>
      </c>
      <c r="H246" t="s">
        <v>170</v>
      </c>
      <c r="I246" t="s">
        <v>4226</v>
      </c>
      <c r="J246" t="s">
        <v>105</v>
      </c>
      <c r="K246" t="s">
        <v>4227</v>
      </c>
      <c r="L246" t="s">
        <v>4228</v>
      </c>
      <c r="M246" t="s">
        <v>4229</v>
      </c>
      <c r="N246" t="s">
        <v>109</v>
      </c>
      <c r="AI246" t="s">
        <v>4230</v>
      </c>
      <c r="AJ246" t="s">
        <v>1547</v>
      </c>
      <c r="AK246" t="s">
        <v>4231</v>
      </c>
      <c r="AL246">
        <v>77.2</v>
      </c>
      <c r="AN246">
        <v>2005</v>
      </c>
      <c r="AO246" t="s">
        <v>113</v>
      </c>
      <c r="AP246" t="s">
        <v>4232</v>
      </c>
      <c r="AQ246" t="s">
        <v>1547</v>
      </c>
      <c r="AR246" t="s">
        <v>4233</v>
      </c>
      <c r="AS246">
        <v>84.5</v>
      </c>
      <c r="AU246">
        <v>2017</v>
      </c>
      <c r="AV246" t="s">
        <v>109</v>
      </c>
      <c r="BC246" t="s">
        <v>113</v>
      </c>
      <c r="BD246" t="s">
        <v>1219</v>
      </c>
      <c r="BE246" t="s">
        <v>4234</v>
      </c>
      <c r="BF246" t="s">
        <v>339</v>
      </c>
      <c r="BG246">
        <v>67.6</v>
      </c>
      <c r="BI246">
        <v>2010</v>
      </c>
      <c r="BJ246">
        <v>19</v>
      </c>
      <c r="BK246" t="s">
        <v>4235</v>
      </c>
      <c r="BL246">
        <v>23</v>
      </c>
      <c r="BN246" t="s">
        <v>113</v>
      </c>
      <c r="BO246" t="s">
        <v>4236</v>
      </c>
      <c r="BP246" t="s">
        <v>4237</v>
      </c>
      <c r="BQ246" t="s">
        <v>339</v>
      </c>
      <c r="BR246">
        <v>7.84</v>
      </c>
      <c r="BS246">
        <v>7.84</v>
      </c>
      <c r="BT246">
        <v>2012</v>
      </c>
      <c r="BU246">
        <v>31</v>
      </c>
      <c r="BV246" t="s">
        <v>3461</v>
      </c>
      <c r="BW246">
        <v>23</v>
      </c>
      <c r="BY246" t="s">
        <v>113</v>
      </c>
      <c r="BZ246" t="s">
        <v>124</v>
      </c>
      <c r="CA246" t="s">
        <v>124</v>
      </c>
      <c r="CB246" t="s">
        <v>4238</v>
      </c>
      <c r="CC246">
        <v>74</v>
      </c>
      <c r="CE246">
        <v>2023</v>
      </c>
      <c r="CF246" t="s">
        <v>109</v>
      </c>
      <c r="CL246" t="s">
        <v>113</v>
      </c>
      <c r="CM246" t="s">
        <v>4239</v>
      </c>
      <c r="CN246" t="s">
        <v>113</v>
      </c>
      <c r="CO246" t="s">
        <v>4240</v>
      </c>
      <c r="CP246" t="s">
        <v>4241</v>
      </c>
      <c r="CQ246" t="s">
        <v>4243</v>
      </c>
      <c r="CR246" t="s">
        <v>137</v>
      </c>
      <c r="CS246" t="str">
        <f>HYPERLINK("https://nconnect.nicmar.ac.in/pdf/401_resume_1771612617.pdf/Y2FyZWVy","View Resume")</f>
        <v>0</v>
      </c>
    </row>
    <row r="247" spans="1:97">
      <c r="A247" t="s">
        <v>224</v>
      </c>
      <c r="B247" t="s">
        <v>139</v>
      </c>
      <c r="C247" t="s">
        <v>166</v>
      </c>
      <c r="D247" t="s">
        <v>225</v>
      </c>
      <c r="E247" t="s">
        <v>4224</v>
      </c>
      <c r="F247" t="s">
        <v>4225</v>
      </c>
      <c r="G247">
        <v>8015898207</v>
      </c>
      <c r="H247" t="s">
        <v>170</v>
      </c>
      <c r="I247" t="s">
        <v>4226</v>
      </c>
      <c r="J247" t="s">
        <v>105</v>
      </c>
      <c r="K247" t="s">
        <v>4227</v>
      </c>
      <c r="L247" t="s">
        <v>4228</v>
      </c>
      <c r="M247" t="s">
        <v>4229</v>
      </c>
      <c r="N247" t="s">
        <v>109</v>
      </c>
      <c r="AI247" t="s">
        <v>4230</v>
      </c>
      <c r="AJ247" t="s">
        <v>1547</v>
      </c>
      <c r="AK247" t="s">
        <v>4231</v>
      </c>
      <c r="AL247">
        <v>77.2</v>
      </c>
      <c r="AN247">
        <v>2005</v>
      </c>
      <c r="AO247" t="s">
        <v>113</v>
      </c>
      <c r="AP247" t="s">
        <v>4232</v>
      </c>
      <c r="AQ247" t="s">
        <v>1547</v>
      </c>
      <c r="AR247" t="s">
        <v>4233</v>
      </c>
      <c r="AS247">
        <v>84.5</v>
      </c>
      <c r="AU247">
        <v>2017</v>
      </c>
      <c r="AV247" t="s">
        <v>109</v>
      </c>
      <c r="BC247" t="s">
        <v>113</v>
      </c>
      <c r="BD247" t="s">
        <v>1219</v>
      </c>
      <c r="BE247" t="s">
        <v>4234</v>
      </c>
      <c r="BF247" t="s">
        <v>339</v>
      </c>
      <c r="BG247">
        <v>67.6</v>
      </c>
      <c r="BI247">
        <v>2010</v>
      </c>
      <c r="BJ247">
        <v>19</v>
      </c>
      <c r="BK247" t="s">
        <v>4235</v>
      </c>
      <c r="BL247">
        <v>23</v>
      </c>
      <c r="BN247" t="s">
        <v>113</v>
      </c>
      <c r="BO247" t="s">
        <v>4236</v>
      </c>
      <c r="BP247" t="s">
        <v>4237</v>
      </c>
      <c r="BQ247" t="s">
        <v>339</v>
      </c>
      <c r="BR247">
        <v>7.84</v>
      </c>
      <c r="BS247">
        <v>7.84</v>
      </c>
      <c r="BT247">
        <v>2012</v>
      </c>
      <c r="BU247">
        <v>31</v>
      </c>
      <c r="BV247" t="s">
        <v>3461</v>
      </c>
      <c r="BW247">
        <v>23</v>
      </c>
      <c r="BY247" t="s">
        <v>113</v>
      </c>
      <c r="BZ247" t="s">
        <v>124</v>
      </c>
      <c r="CA247" t="s">
        <v>124</v>
      </c>
      <c r="CB247" t="s">
        <v>4238</v>
      </c>
      <c r="CC247">
        <v>74</v>
      </c>
      <c r="CE247">
        <v>2023</v>
      </c>
      <c r="CF247" t="s">
        <v>109</v>
      </c>
      <c r="CL247" t="s">
        <v>113</v>
      </c>
      <c r="CM247" t="s">
        <v>4239</v>
      </c>
      <c r="CN247" t="s">
        <v>113</v>
      </c>
      <c r="CO247" t="s">
        <v>4240</v>
      </c>
      <c r="CP247" t="s">
        <v>4241</v>
      </c>
      <c r="CQ247" t="s">
        <v>4243</v>
      </c>
      <c r="CR247" t="s">
        <v>137</v>
      </c>
      <c r="CS247" t="str">
        <f>HYPERLINK("https://nconnect.nicmar.ac.in/pdf/401_resume_1771612617.pdf/Y2FyZWVy","View Resume")</f>
        <v>0</v>
      </c>
    </row>
    <row r="248" spans="1:97">
      <c r="A248" t="s">
        <v>374</v>
      </c>
      <c r="B248" t="s">
        <v>98</v>
      </c>
      <c r="C248" t="s">
        <v>166</v>
      </c>
      <c r="D248" t="s">
        <v>225</v>
      </c>
      <c r="E248" t="s">
        <v>4224</v>
      </c>
      <c r="F248" t="s">
        <v>4225</v>
      </c>
      <c r="G248">
        <v>8015898207</v>
      </c>
      <c r="H248" t="s">
        <v>170</v>
      </c>
      <c r="I248" t="s">
        <v>4226</v>
      </c>
      <c r="J248" t="s">
        <v>105</v>
      </c>
      <c r="K248" t="s">
        <v>4227</v>
      </c>
      <c r="L248" t="s">
        <v>4228</v>
      </c>
      <c r="M248" t="s">
        <v>4229</v>
      </c>
      <c r="N248" t="s">
        <v>109</v>
      </c>
      <c r="AI248" t="s">
        <v>4230</v>
      </c>
      <c r="AJ248" t="s">
        <v>1547</v>
      </c>
      <c r="AK248" t="s">
        <v>4231</v>
      </c>
      <c r="AL248">
        <v>77.2</v>
      </c>
      <c r="AN248">
        <v>2005</v>
      </c>
      <c r="AO248" t="s">
        <v>113</v>
      </c>
      <c r="AP248" t="s">
        <v>4232</v>
      </c>
      <c r="AQ248" t="s">
        <v>1547</v>
      </c>
      <c r="AR248" t="s">
        <v>4233</v>
      </c>
      <c r="AS248">
        <v>84.5</v>
      </c>
      <c r="AU248">
        <v>2017</v>
      </c>
      <c r="AV248" t="s">
        <v>109</v>
      </c>
      <c r="BC248" t="s">
        <v>113</v>
      </c>
      <c r="BD248" t="s">
        <v>1219</v>
      </c>
      <c r="BE248" t="s">
        <v>4234</v>
      </c>
      <c r="BF248" t="s">
        <v>339</v>
      </c>
      <c r="BG248">
        <v>67.6</v>
      </c>
      <c r="BI248">
        <v>2010</v>
      </c>
      <c r="BJ248">
        <v>19</v>
      </c>
      <c r="BK248" t="s">
        <v>4235</v>
      </c>
      <c r="BL248">
        <v>23</v>
      </c>
      <c r="BN248" t="s">
        <v>113</v>
      </c>
      <c r="BO248" t="s">
        <v>4236</v>
      </c>
      <c r="BP248" t="s">
        <v>4237</v>
      </c>
      <c r="BQ248" t="s">
        <v>339</v>
      </c>
      <c r="BR248">
        <v>7.84</v>
      </c>
      <c r="BS248">
        <v>7.84</v>
      </c>
      <c r="BT248">
        <v>2012</v>
      </c>
      <c r="BU248">
        <v>31</v>
      </c>
      <c r="BV248" t="s">
        <v>3461</v>
      </c>
      <c r="BW248">
        <v>23</v>
      </c>
      <c r="BY248" t="s">
        <v>113</v>
      </c>
      <c r="BZ248" t="s">
        <v>124</v>
      </c>
      <c r="CA248" t="s">
        <v>124</v>
      </c>
      <c r="CB248" t="s">
        <v>4238</v>
      </c>
      <c r="CC248">
        <v>74</v>
      </c>
      <c r="CE248">
        <v>2023</v>
      </c>
      <c r="CF248" t="s">
        <v>109</v>
      </c>
      <c r="CL248" t="s">
        <v>113</v>
      </c>
      <c r="CM248" t="s">
        <v>4239</v>
      </c>
      <c r="CN248" t="s">
        <v>113</v>
      </c>
      <c r="CO248" t="s">
        <v>4240</v>
      </c>
      <c r="CP248" t="s">
        <v>4241</v>
      </c>
      <c r="CQ248" t="s">
        <v>4243</v>
      </c>
      <c r="CR248" t="s">
        <v>137</v>
      </c>
      <c r="CS248" t="str">
        <f>HYPERLINK("https://nconnect.nicmar.ac.in/pdf/401_resume_1771612617.pdf/Y2FyZWVy","View Resume")</f>
        <v>0</v>
      </c>
    </row>
    <row r="249" spans="1:97">
      <c r="A249" t="s">
        <v>848</v>
      </c>
      <c r="B249" t="s">
        <v>139</v>
      </c>
      <c r="C249" t="s">
        <v>166</v>
      </c>
      <c r="D249" t="s">
        <v>849</v>
      </c>
      <c r="E249" t="s">
        <v>4224</v>
      </c>
      <c r="F249" t="s">
        <v>4225</v>
      </c>
      <c r="G249">
        <v>8015898207</v>
      </c>
      <c r="H249" t="s">
        <v>170</v>
      </c>
      <c r="I249" t="s">
        <v>4226</v>
      </c>
      <c r="J249" t="s">
        <v>105</v>
      </c>
      <c r="K249" t="s">
        <v>4227</v>
      </c>
      <c r="L249" t="s">
        <v>4228</v>
      </c>
      <c r="M249" t="s">
        <v>4229</v>
      </c>
      <c r="N249" t="s">
        <v>109</v>
      </c>
      <c r="AI249" t="s">
        <v>4230</v>
      </c>
      <c r="AJ249" t="s">
        <v>1547</v>
      </c>
      <c r="AK249" t="s">
        <v>4231</v>
      </c>
      <c r="AL249">
        <v>77.2</v>
      </c>
      <c r="AN249">
        <v>2005</v>
      </c>
      <c r="AO249" t="s">
        <v>113</v>
      </c>
      <c r="AP249" t="s">
        <v>4232</v>
      </c>
      <c r="AQ249" t="s">
        <v>1547</v>
      </c>
      <c r="AR249" t="s">
        <v>4233</v>
      </c>
      <c r="AS249">
        <v>84.5</v>
      </c>
      <c r="AU249">
        <v>2017</v>
      </c>
      <c r="AV249" t="s">
        <v>109</v>
      </c>
      <c r="BC249" t="s">
        <v>113</v>
      </c>
      <c r="BD249" t="s">
        <v>1219</v>
      </c>
      <c r="BE249" t="s">
        <v>4234</v>
      </c>
      <c r="BF249" t="s">
        <v>339</v>
      </c>
      <c r="BG249">
        <v>67.6</v>
      </c>
      <c r="BI249">
        <v>2010</v>
      </c>
      <c r="BJ249">
        <v>19</v>
      </c>
      <c r="BK249" t="s">
        <v>4235</v>
      </c>
      <c r="BL249">
        <v>23</v>
      </c>
      <c r="BN249" t="s">
        <v>113</v>
      </c>
      <c r="BO249" t="s">
        <v>4236</v>
      </c>
      <c r="BP249" t="s">
        <v>4237</v>
      </c>
      <c r="BQ249" t="s">
        <v>339</v>
      </c>
      <c r="BR249">
        <v>7.84</v>
      </c>
      <c r="BS249">
        <v>7.84</v>
      </c>
      <c r="BT249">
        <v>2012</v>
      </c>
      <c r="BU249">
        <v>31</v>
      </c>
      <c r="BV249" t="s">
        <v>3461</v>
      </c>
      <c r="BW249">
        <v>23</v>
      </c>
      <c r="BY249" t="s">
        <v>113</v>
      </c>
      <c r="BZ249" t="s">
        <v>124</v>
      </c>
      <c r="CA249" t="s">
        <v>124</v>
      </c>
      <c r="CB249" t="s">
        <v>4238</v>
      </c>
      <c r="CC249">
        <v>74</v>
      </c>
      <c r="CE249">
        <v>2023</v>
      </c>
      <c r="CF249" t="s">
        <v>109</v>
      </c>
      <c r="CL249" t="s">
        <v>113</v>
      </c>
      <c r="CM249" t="s">
        <v>4239</v>
      </c>
      <c r="CN249" t="s">
        <v>113</v>
      </c>
      <c r="CO249" t="s">
        <v>4240</v>
      </c>
      <c r="CP249" t="s">
        <v>4241</v>
      </c>
      <c r="CQ249" t="s">
        <v>4244</v>
      </c>
      <c r="CR249" t="s">
        <v>137</v>
      </c>
      <c r="CS249" t="str">
        <f>HYPERLINK("https://nconnect.nicmar.ac.in/pdf/401_resume_1771612617.pdf/Y2FyZWVy","View Resume")</f>
        <v>0</v>
      </c>
    </row>
    <row r="250" spans="1:97">
      <c r="A250" t="s">
        <v>97</v>
      </c>
      <c r="B250" t="s">
        <v>98</v>
      </c>
      <c r="C250" t="s">
        <v>99</v>
      </c>
      <c r="D250" t="s">
        <v>100</v>
      </c>
      <c r="E250" t="s">
        <v>4224</v>
      </c>
      <c r="F250" t="s">
        <v>4225</v>
      </c>
      <c r="G250">
        <v>8015898207</v>
      </c>
      <c r="H250" t="s">
        <v>170</v>
      </c>
      <c r="I250" t="s">
        <v>4226</v>
      </c>
      <c r="J250" t="s">
        <v>105</v>
      </c>
      <c r="K250" t="s">
        <v>4227</v>
      </c>
      <c r="L250" t="s">
        <v>4228</v>
      </c>
      <c r="M250" t="s">
        <v>4229</v>
      </c>
      <c r="N250" t="s">
        <v>109</v>
      </c>
      <c r="AI250" t="s">
        <v>4230</v>
      </c>
      <c r="AJ250" t="s">
        <v>1547</v>
      </c>
      <c r="AK250" t="s">
        <v>4231</v>
      </c>
      <c r="AL250">
        <v>77.2</v>
      </c>
      <c r="AN250">
        <v>2005</v>
      </c>
      <c r="AO250" t="s">
        <v>113</v>
      </c>
      <c r="AP250" t="s">
        <v>4232</v>
      </c>
      <c r="AQ250" t="s">
        <v>1547</v>
      </c>
      <c r="AR250" t="s">
        <v>4233</v>
      </c>
      <c r="AS250">
        <v>84.5</v>
      </c>
      <c r="AU250">
        <v>2017</v>
      </c>
      <c r="AV250" t="s">
        <v>109</v>
      </c>
      <c r="BC250" t="s">
        <v>113</v>
      </c>
      <c r="BD250" t="s">
        <v>1219</v>
      </c>
      <c r="BE250" t="s">
        <v>4234</v>
      </c>
      <c r="BF250" t="s">
        <v>339</v>
      </c>
      <c r="BG250">
        <v>67.6</v>
      </c>
      <c r="BI250">
        <v>2010</v>
      </c>
      <c r="BJ250">
        <v>19</v>
      </c>
      <c r="BK250" t="s">
        <v>4235</v>
      </c>
      <c r="BL250">
        <v>23</v>
      </c>
      <c r="BN250" t="s">
        <v>113</v>
      </c>
      <c r="BO250" t="s">
        <v>4236</v>
      </c>
      <c r="BP250" t="s">
        <v>4237</v>
      </c>
      <c r="BQ250" t="s">
        <v>339</v>
      </c>
      <c r="BR250">
        <v>7.84</v>
      </c>
      <c r="BS250">
        <v>7.84</v>
      </c>
      <c r="BT250">
        <v>2012</v>
      </c>
      <c r="BU250">
        <v>31</v>
      </c>
      <c r="BV250" t="s">
        <v>3461</v>
      </c>
      <c r="BW250">
        <v>23</v>
      </c>
      <c r="BY250" t="s">
        <v>113</v>
      </c>
      <c r="BZ250" t="s">
        <v>124</v>
      </c>
      <c r="CA250" t="s">
        <v>124</v>
      </c>
      <c r="CB250" t="s">
        <v>4238</v>
      </c>
      <c r="CC250">
        <v>74</v>
      </c>
      <c r="CE250">
        <v>2023</v>
      </c>
      <c r="CF250" t="s">
        <v>109</v>
      </c>
      <c r="CL250" t="s">
        <v>113</v>
      </c>
      <c r="CM250" t="s">
        <v>4239</v>
      </c>
      <c r="CN250" t="s">
        <v>113</v>
      </c>
      <c r="CO250" t="s">
        <v>4240</v>
      </c>
      <c r="CP250" t="s">
        <v>4241</v>
      </c>
      <c r="CQ250" t="s">
        <v>4245</v>
      </c>
      <c r="CR250" t="s">
        <v>137</v>
      </c>
      <c r="CS250" t="str">
        <f>HYPERLINK("https://nconnect.nicmar.ac.in/pdf/401_resume_1771612617.pdf/Y2FyZWVy","View Resume")</f>
        <v>0</v>
      </c>
    </row>
    <row r="251" spans="1:97">
      <c r="A251" t="s">
        <v>374</v>
      </c>
      <c r="B251" t="s">
        <v>98</v>
      </c>
      <c r="C251" t="s">
        <v>166</v>
      </c>
      <c r="D251" t="s">
        <v>225</v>
      </c>
      <c r="E251" t="s">
        <v>4246</v>
      </c>
      <c r="F251" t="s">
        <v>4247</v>
      </c>
      <c r="G251">
        <v>9869686053</v>
      </c>
      <c r="H251" t="s">
        <v>103</v>
      </c>
      <c r="I251" t="s">
        <v>4248</v>
      </c>
      <c r="J251" t="s">
        <v>105</v>
      </c>
      <c r="K251" t="s">
        <v>999</v>
      </c>
      <c r="L251" t="s">
        <v>4249</v>
      </c>
      <c r="M251" t="s">
        <v>4250</v>
      </c>
      <c r="N251" t="s">
        <v>109</v>
      </c>
      <c r="AI251" t="s">
        <v>4251</v>
      </c>
      <c r="AJ251" t="s">
        <v>4252</v>
      </c>
      <c r="AK251" t="s">
        <v>4253</v>
      </c>
      <c r="AL251">
        <v>65.57</v>
      </c>
      <c r="AN251">
        <v>1981</v>
      </c>
      <c r="AO251" t="s">
        <v>113</v>
      </c>
      <c r="AP251" t="s">
        <v>4254</v>
      </c>
      <c r="AQ251" t="s">
        <v>4252</v>
      </c>
      <c r="AR251" t="s">
        <v>4255</v>
      </c>
      <c r="AS251">
        <v>58</v>
      </c>
      <c r="AU251">
        <v>1983</v>
      </c>
      <c r="AV251" t="s">
        <v>109</v>
      </c>
      <c r="BC251" t="s">
        <v>113</v>
      </c>
      <c r="BD251" t="s">
        <v>4256</v>
      </c>
      <c r="BE251" t="s">
        <v>4257</v>
      </c>
      <c r="BF251" t="s">
        <v>4258</v>
      </c>
      <c r="BG251">
        <v>62.5</v>
      </c>
      <c r="BI251">
        <v>1987</v>
      </c>
      <c r="BJ251">
        <v>19</v>
      </c>
      <c r="BK251" t="s">
        <v>4148</v>
      </c>
      <c r="BL251">
        <v>23</v>
      </c>
      <c r="BN251" t="s">
        <v>113</v>
      </c>
      <c r="BO251" t="s">
        <v>4256</v>
      </c>
      <c r="BP251" t="s">
        <v>4259</v>
      </c>
      <c r="BQ251" t="s">
        <v>4260</v>
      </c>
      <c r="BR251">
        <v>66.56</v>
      </c>
      <c r="BT251">
        <v>1989</v>
      </c>
      <c r="BU251">
        <v>31</v>
      </c>
      <c r="BV251" t="s">
        <v>4261</v>
      </c>
      <c r="BW251">
        <v>53</v>
      </c>
      <c r="BX251" t="s">
        <v>4262</v>
      </c>
      <c r="BY251" t="s">
        <v>113</v>
      </c>
      <c r="BZ251" t="s">
        <v>4263</v>
      </c>
      <c r="CA251" t="s">
        <v>4264</v>
      </c>
      <c r="CB251" t="s">
        <v>4265</v>
      </c>
      <c r="CC251">
        <v>72.12</v>
      </c>
      <c r="CE251">
        <v>2003</v>
      </c>
      <c r="CF251" t="s">
        <v>109</v>
      </c>
      <c r="CL251" t="s">
        <v>113</v>
      </c>
      <c r="CM251" t="s">
        <v>4266</v>
      </c>
      <c r="CN251" t="s">
        <v>113</v>
      </c>
      <c r="CO251" t="s">
        <v>4267</v>
      </c>
      <c r="CP251" t="s">
        <v>4268</v>
      </c>
      <c r="CQ251" t="s">
        <v>4269</v>
      </c>
      <c r="CR251" t="str">
        <f>HYPERLINK("https://nconnect.nicmar.ac.in/public/storage/profile/6999033619ff0.png","Download")</f>
        <v>0</v>
      </c>
      <c r="CS251" t="str">
        <f>HYPERLINK("https://nconnect.nicmar.ac.in/pdf/54_resume_1771474998.pdf/Y2FyZWVy","View Resume")</f>
        <v>0</v>
      </c>
    </row>
    <row r="252" spans="1:97">
      <c r="A252" t="s">
        <v>97</v>
      </c>
      <c r="B252" t="s">
        <v>98</v>
      </c>
      <c r="C252" t="s">
        <v>99</v>
      </c>
      <c r="D252" t="s">
        <v>100</v>
      </c>
      <c r="E252" t="s">
        <v>4246</v>
      </c>
      <c r="F252" t="s">
        <v>4247</v>
      </c>
      <c r="G252">
        <v>9869686053</v>
      </c>
      <c r="H252" t="s">
        <v>103</v>
      </c>
      <c r="I252" t="s">
        <v>4248</v>
      </c>
      <c r="J252" t="s">
        <v>105</v>
      </c>
      <c r="K252" t="s">
        <v>999</v>
      </c>
      <c r="L252" t="s">
        <v>4249</v>
      </c>
      <c r="M252" t="s">
        <v>4250</v>
      </c>
      <c r="N252" t="s">
        <v>109</v>
      </c>
      <c r="AI252" t="s">
        <v>4251</v>
      </c>
      <c r="AJ252" t="s">
        <v>4252</v>
      </c>
      <c r="AK252" t="s">
        <v>4253</v>
      </c>
      <c r="AL252">
        <v>65.57</v>
      </c>
      <c r="AN252">
        <v>1981</v>
      </c>
      <c r="AO252" t="s">
        <v>113</v>
      </c>
      <c r="AP252" t="s">
        <v>4254</v>
      </c>
      <c r="AQ252" t="s">
        <v>4252</v>
      </c>
      <c r="AR252" t="s">
        <v>4255</v>
      </c>
      <c r="AS252">
        <v>58</v>
      </c>
      <c r="AU252">
        <v>1983</v>
      </c>
      <c r="AV252" t="s">
        <v>109</v>
      </c>
      <c r="BC252" t="s">
        <v>113</v>
      </c>
      <c r="BD252" t="s">
        <v>4256</v>
      </c>
      <c r="BE252" t="s">
        <v>4257</v>
      </c>
      <c r="BF252" t="s">
        <v>4258</v>
      </c>
      <c r="BG252">
        <v>62.5</v>
      </c>
      <c r="BI252">
        <v>1987</v>
      </c>
      <c r="BJ252">
        <v>19</v>
      </c>
      <c r="BK252" t="s">
        <v>4148</v>
      </c>
      <c r="BL252">
        <v>23</v>
      </c>
      <c r="BN252" t="s">
        <v>113</v>
      </c>
      <c r="BO252" t="s">
        <v>4256</v>
      </c>
      <c r="BP252" t="s">
        <v>4259</v>
      </c>
      <c r="BQ252" t="s">
        <v>4260</v>
      </c>
      <c r="BR252">
        <v>66.56</v>
      </c>
      <c r="BT252">
        <v>1989</v>
      </c>
      <c r="BU252">
        <v>31</v>
      </c>
      <c r="BV252" t="s">
        <v>4261</v>
      </c>
      <c r="BW252">
        <v>53</v>
      </c>
      <c r="BX252" t="s">
        <v>4262</v>
      </c>
      <c r="BY252" t="s">
        <v>113</v>
      </c>
      <c r="BZ252" t="s">
        <v>4263</v>
      </c>
      <c r="CA252" t="s">
        <v>4264</v>
      </c>
      <c r="CB252" t="s">
        <v>4265</v>
      </c>
      <c r="CC252">
        <v>72.12</v>
      </c>
      <c r="CE252">
        <v>2003</v>
      </c>
      <c r="CF252" t="s">
        <v>109</v>
      </c>
      <c r="CL252" t="s">
        <v>113</v>
      </c>
      <c r="CM252" t="s">
        <v>4266</v>
      </c>
      <c r="CN252" t="s">
        <v>113</v>
      </c>
      <c r="CO252" t="s">
        <v>4267</v>
      </c>
      <c r="CP252" t="s">
        <v>4268</v>
      </c>
      <c r="CQ252" t="s">
        <v>4270</v>
      </c>
      <c r="CR252" t="str">
        <f>HYPERLINK("https://nconnect.nicmar.ac.in/public/storage/profile/6999033619ff0.png","Download")</f>
        <v>0</v>
      </c>
      <c r="CS252" t="str">
        <f>HYPERLINK("https://nconnect.nicmar.ac.in/pdf/54_resume_1771474998.pdf/Y2FyZWVy","View Resume")</f>
        <v>0</v>
      </c>
    </row>
    <row r="253" spans="1:97">
      <c r="A253" t="s">
        <v>224</v>
      </c>
      <c r="B253" t="s">
        <v>139</v>
      </c>
      <c r="C253" t="s">
        <v>166</v>
      </c>
      <c r="D253" t="s">
        <v>225</v>
      </c>
      <c r="E253" t="s">
        <v>4271</v>
      </c>
      <c r="F253" t="s">
        <v>4272</v>
      </c>
      <c r="G253">
        <v>7410573037</v>
      </c>
      <c r="H253" t="s">
        <v>103</v>
      </c>
      <c r="I253" t="s">
        <v>4273</v>
      </c>
      <c r="J253" t="s">
        <v>105</v>
      </c>
      <c r="K253" t="s">
        <v>4274</v>
      </c>
      <c r="L253" t="s">
        <v>4275</v>
      </c>
      <c r="M253" t="s">
        <v>4276</v>
      </c>
      <c r="N253" t="s">
        <v>109</v>
      </c>
      <c r="AI253" t="s">
        <v>4277</v>
      </c>
      <c r="AJ253" t="s">
        <v>4278</v>
      </c>
      <c r="AK253" t="s">
        <v>4279</v>
      </c>
      <c r="AL253">
        <v>72</v>
      </c>
      <c r="AN253">
        <v>1999</v>
      </c>
      <c r="AO253" t="s">
        <v>113</v>
      </c>
      <c r="AP253" t="s">
        <v>4280</v>
      </c>
      <c r="AQ253" t="s">
        <v>4281</v>
      </c>
      <c r="AR253" t="s">
        <v>787</v>
      </c>
      <c r="AS253">
        <v>67</v>
      </c>
      <c r="AU253">
        <v>2001</v>
      </c>
      <c r="AV253" t="s">
        <v>109</v>
      </c>
      <c r="BC253" t="s">
        <v>113</v>
      </c>
      <c r="BD253" t="s">
        <v>4282</v>
      </c>
      <c r="BE253" t="s">
        <v>4280</v>
      </c>
      <c r="BF253" t="s">
        <v>4283</v>
      </c>
      <c r="BG253">
        <v>70</v>
      </c>
      <c r="BI253">
        <v>2004</v>
      </c>
      <c r="BJ253">
        <v>19</v>
      </c>
      <c r="BK253" t="s">
        <v>283</v>
      </c>
      <c r="BL253">
        <v>53</v>
      </c>
      <c r="BM253" t="s">
        <v>4283</v>
      </c>
      <c r="BN253" t="s">
        <v>113</v>
      </c>
      <c r="BO253" t="s">
        <v>4284</v>
      </c>
      <c r="BP253" t="s">
        <v>4285</v>
      </c>
      <c r="BQ253" t="s">
        <v>4286</v>
      </c>
      <c r="BR253">
        <v>67</v>
      </c>
      <c r="BT253">
        <v>2010</v>
      </c>
      <c r="BU253">
        <v>31</v>
      </c>
      <c r="BV253" t="s">
        <v>989</v>
      </c>
      <c r="BW253">
        <v>53</v>
      </c>
      <c r="BX253" t="s">
        <v>4287</v>
      </c>
      <c r="BY253" t="s">
        <v>113</v>
      </c>
      <c r="BZ253" t="s">
        <v>4282</v>
      </c>
      <c r="CA253" t="s">
        <v>4282</v>
      </c>
      <c r="CB253" t="s">
        <v>4288</v>
      </c>
      <c r="CC253">
        <v>56</v>
      </c>
      <c r="CE253">
        <v>2012</v>
      </c>
      <c r="CF253" t="s">
        <v>109</v>
      </c>
      <c r="CL253" t="s">
        <v>109</v>
      </c>
      <c r="CN253" t="s">
        <v>109</v>
      </c>
      <c r="CP253" t="s">
        <v>437</v>
      </c>
      <c r="CQ253" t="s">
        <v>4289</v>
      </c>
      <c r="CR253" t="s">
        <v>137</v>
      </c>
      <c r="CS253" t="str">
        <f>HYPERLINK("https://nconnect.nicmar.ac.in/pdf/409_resume_1771646879.pdf/Y2FyZWVy","View Resume")</f>
        <v>0</v>
      </c>
    </row>
    <row r="254" spans="1:97">
      <c r="A254" t="s">
        <v>138</v>
      </c>
      <c r="B254" t="s">
        <v>139</v>
      </c>
      <c r="C254" t="s">
        <v>140</v>
      </c>
      <c r="D254" t="s">
        <v>141</v>
      </c>
      <c r="E254" t="s">
        <v>4290</v>
      </c>
      <c r="F254" t="s">
        <v>4291</v>
      </c>
      <c r="G254">
        <v>9094434240</v>
      </c>
      <c r="H254" t="s">
        <v>170</v>
      </c>
      <c r="I254" t="s">
        <v>4292</v>
      </c>
      <c r="J254" t="s">
        <v>145</v>
      </c>
      <c r="K254" t="s">
        <v>4293</v>
      </c>
      <c r="L254" t="s">
        <v>4294</v>
      </c>
      <c r="M254" t="s">
        <v>4295</v>
      </c>
      <c r="N254" t="s">
        <v>109</v>
      </c>
      <c r="AI254" t="s">
        <v>4296</v>
      </c>
      <c r="AJ254" t="s">
        <v>4297</v>
      </c>
      <c r="AK254" t="s">
        <v>4298</v>
      </c>
      <c r="AL254">
        <v>93</v>
      </c>
      <c r="AN254">
        <v>2014</v>
      </c>
      <c r="AO254" t="s">
        <v>113</v>
      </c>
      <c r="AP254" t="s">
        <v>4296</v>
      </c>
      <c r="AQ254" t="s">
        <v>4297</v>
      </c>
      <c r="AR254" t="s">
        <v>4299</v>
      </c>
      <c r="AS254">
        <v>84</v>
      </c>
      <c r="AU254">
        <v>2016</v>
      </c>
      <c r="AV254" t="s">
        <v>109</v>
      </c>
      <c r="BC254" t="s">
        <v>113</v>
      </c>
      <c r="BD254" t="s">
        <v>963</v>
      </c>
      <c r="BE254" t="s">
        <v>4300</v>
      </c>
      <c r="BF254" t="s">
        <v>4301</v>
      </c>
      <c r="BG254">
        <v>78</v>
      </c>
      <c r="BI254">
        <v>2020</v>
      </c>
      <c r="BJ254">
        <v>2</v>
      </c>
      <c r="BL254">
        <v>9</v>
      </c>
      <c r="BN254" t="s">
        <v>113</v>
      </c>
      <c r="BO254" t="s">
        <v>963</v>
      </c>
      <c r="BP254" t="s">
        <v>4302</v>
      </c>
      <c r="BQ254" t="s">
        <v>4303</v>
      </c>
      <c r="BR254">
        <v>94</v>
      </c>
      <c r="BT254">
        <v>2022</v>
      </c>
      <c r="BU254">
        <v>14</v>
      </c>
      <c r="BW254">
        <v>47</v>
      </c>
      <c r="BY254" t="s">
        <v>109</v>
      </c>
      <c r="CF254" t="s">
        <v>113</v>
      </c>
      <c r="CG254" t="s">
        <v>4304</v>
      </c>
      <c r="CH254" t="s">
        <v>4305</v>
      </c>
      <c r="CI254" t="s">
        <v>241</v>
      </c>
      <c r="CK254" t="s">
        <v>109</v>
      </c>
      <c r="CL254" t="s">
        <v>109</v>
      </c>
      <c r="CN254" t="s">
        <v>113</v>
      </c>
      <c r="CO254" t="s">
        <v>4306</v>
      </c>
      <c r="CP254" t="s">
        <v>4307</v>
      </c>
      <c r="CQ254" t="s">
        <v>4308</v>
      </c>
      <c r="CR254" t="str">
        <f>HYPERLINK("https://nconnect.nicmar.ac.in/public/storage/profile/69980691afcdf.png","Download")</f>
        <v>0</v>
      </c>
      <c r="CS254" t="str">
        <f>HYPERLINK("https://nconnect.nicmar.ac.in/pdf/354_resume_1771650754.pdf/Y2FyZWVy","View Resume")</f>
        <v>0</v>
      </c>
    </row>
    <row r="255" spans="1:97">
      <c r="A255" t="s">
        <v>191</v>
      </c>
      <c r="B255" t="s">
        <v>139</v>
      </c>
      <c r="C255" t="s">
        <v>140</v>
      </c>
      <c r="D255" t="s">
        <v>192</v>
      </c>
      <c r="E255" t="s">
        <v>4309</v>
      </c>
      <c r="F255" t="s">
        <v>4310</v>
      </c>
      <c r="G255">
        <v>7387425814</v>
      </c>
      <c r="H255" t="s">
        <v>170</v>
      </c>
      <c r="I255" t="s">
        <v>4311</v>
      </c>
      <c r="J255" t="s">
        <v>105</v>
      </c>
      <c r="K255" t="s">
        <v>486</v>
      </c>
      <c r="L255" t="s">
        <v>4312</v>
      </c>
      <c r="M255" t="s">
        <v>4313</v>
      </c>
      <c r="N255" t="s">
        <v>109</v>
      </c>
      <c r="AI255" t="s">
        <v>4314</v>
      </c>
      <c r="AJ255" t="s">
        <v>4315</v>
      </c>
      <c r="AK255" t="s">
        <v>4316</v>
      </c>
      <c r="AL255">
        <v>86.6</v>
      </c>
      <c r="AM255">
        <v>9.11</v>
      </c>
      <c r="AN255">
        <v>2003</v>
      </c>
      <c r="AO255" t="s">
        <v>113</v>
      </c>
      <c r="AP255" t="s">
        <v>4314</v>
      </c>
      <c r="AQ255" t="s">
        <v>4315</v>
      </c>
      <c r="AR255" t="s">
        <v>4317</v>
      </c>
      <c r="AS255">
        <v>86</v>
      </c>
      <c r="AT255">
        <v>9.05</v>
      </c>
      <c r="AU255">
        <v>2005</v>
      </c>
      <c r="AV255" t="s">
        <v>109</v>
      </c>
      <c r="BC255" t="s">
        <v>113</v>
      </c>
      <c r="BD255" t="s">
        <v>4318</v>
      </c>
      <c r="BE255" t="s">
        <v>4319</v>
      </c>
      <c r="BF255" t="s">
        <v>1548</v>
      </c>
      <c r="BG255">
        <v>82.23</v>
      </c>
      <c r="BH255">
        <v>8.65</v>
      </c>
      <c r="BI255">
        <v>2008</v>
      </c>
      <c r="BJ255">
        <v>19</v>
      </c>
      <c r="BK255" t="s">
        <v>4320</v>
      </c>
      <c r="BL255">
        <v>53</v>
      </c>
      <c r="BM255" t="s">
        <v>282</v>
      </c>
      <c r="BN255" t="s">
        <v>113</v>
      </c>
      <c r="BO255" t="s">
        <v>4318</v>
      </c>
      <c r="BP255" t="s">
        <v>4319</v>
      </c>
      <c r="BQ255" t="s">
        <v>282</v>
      </c>
      <c r="BR255">
        <v>92.6</v>
      </c>
      <c r="BS255">
        <v>9.7</v>
      </c>
      <c r="BT255">
        <v>2010</v>
      </c>
      <c r="BU255">
        <v>31</v>
      </c>
      <c r="BV255" t="s">
        <v>628</v>
      </c>
      <c r="BW255">
        <v>53</v>
      </c>
      <c r="BX255" t="s">
        <v>282</v>
      </c>
      <c r="BY255" t="s">
        <v>113</v>
      </c>
      <c r="BZ255" t="s">
        <v>4318</v>
      </c>
      <c r="CA255" t="s">
        <v>4321</v>
      </c>
      <c r="CB255" t="s">
        <v>282</v>
      </c>
      <c r="CC255">
        <v>83.83</v>
      </c>
      <c r="CD255">
        <v>8.82</v>
      </c>
      <c r="CE255">
        <v>2012</v>
      </c>
      <c r="CF255" t="s">
        <v>113</v>
      </c>
      <c r="CG255" t="s">
        <v>4322</v>
      </c>
      <c r="CH255" t="s">
        <v>4318</v>
      </c>
      <c r="CI255" t="s">
        <v>132</v>
      </c>
      <c r="CJ255">
        <v>2016</v>
      </c>
      <c r="CL255" t="s">
        <v>109</v>
      </c>
      <c r="CN255" t="s">
        <v>113</v>
      </c>
      <c r="CO255" t="s">
        <v>4323</v>
      </c>
      <c r="CP255" t="s">
        <v>1827</v>
      </c>
      <c r="CQ255" t="s">
        <v>4324</v>
      </c>
      <c r="CR255" t="str">
        <f>HYPERLINK("https://nconnect.nicmar.ac.in/public/storage/profile/699801f51e115.png","Download")</f>
        <v>0</v>
      </c>
      <c r="CS255" t="str">
        <f>HYPERLINK("https://nconnect.nicmar.ac.in/pdf/352_resume_1771650945.pdf/Y2FyZWVy","View Resume")</f>
        <v>0</v>
      </c>
    </row>
    <row r="256" spans="1:97">
      <c r="A256" t="s">
        <v>3623</v>
      </c>
      <c r="B256" t="s">
        <v>3624</v>
      </c>
      <c r="C256" t="s">
        <v>296</v>
      </c>
      <c r="D256" t="s">
        <v>297</v>
      </c>
      <c r="E256" t="s">
        <v>4325</v>
      </c>
      <c r="F256" t="s">
        <v>4326</v>
      </c>
      <c r="G256">
        <v>9823275619</v>
      </c>
      <c r="H256" t="s">
        <v>103</v>
      </c>
      <c r="I256" t="s">
        <v>4327</v>
      </c>
      <c r="J256" t="s">
        <v>105</v>
      </c>
      <c r="K256" t="s">
        <v>528</v>
      </c>
      <c r="L256" t="s">
        <v>4328</v>
      </c>
      <c r="M256" t="s">
        <v>4329</v>
      </c>
      <c r="N256" t="s">
        <v>109</v>
      </c>
      <c r="AI256" t="s">
        <v>4330</v>
      </c>
      <c r="AJ256" t="s">
        <v>740</v>
      </c>
      <c r="AK256" t="s">
        <v>335</v>
      </c>
      <c r="AL256">
        <v>60</v>
      </c>
      <c r="AN256">
        <v>1969</v>
      </c>
      <c r="AO256" t="s">
        <v>109</v>
      </c>
      <c r="AP256" t="s">
        <v>4331</v>
      </c>
      <c r="AQ256" t="s">
        <v>4332</v>
      </c>
      <c r="AR256" t="s">
        <v>1430</v>
      </c>
      <c r="AU256">
        <v>1971</v>
      </c>
      <c r="AV256" t="s">
        <v>109</v>
      </c>
      <c r="BC256" t="s">
        <v>113</v>
      </c>
      <c r="BD256" t="s">
        <v>1307</v>
      </c>
      <c r="BE256" t="s">
        <v>4333</v>
      </c>
      <c r="BF256" t="s">
        <v>1050</v>
      </c>
      <c r="BG256">
        <v>69</v>
      </c>
      <c r="BI256">
        <v>1976</v>
      </c>
      <c r="BJ256">
        <v>19</v>
      </c>
      <c r="BK256" t="s">
        <v>4334</v>
      </c>
      <c r="BL256">
        <v>53</v>
      </c>
      <c r="BM256" t="s">
        <v>1050</v>
      </c>
      <c r="BN256" t="s">
        <v>109</v>
      </c>
      <c r="BQ256" t="s">
        <v>1050</v>
      </c>
      <c r="BT256">
        <v>1976</v>
      </c>
      <c r="BY256" t="s">
        <v>109</v>
      </c>
      <c r="CF256" t="s">
        <v>109</v>
      </c>
      <c r="CL256" t="s">
        <v>109</v>
      </c>
      <c r="CN256" t="s">
        <v>113</v>
      </c>
      <c r="CO256" t="s">
        <v>4335</v>
      </c>
      <c r="CP256" t="s">
        <v>4336</v>
      </c>
      <c r="CQ256" t="s">
        <v>4337</v>
      </c>
      <c r="CR256" t="s">
        <v>137</v>
      </c>
      <c r="CS256" t="str">
        <f>HYPERLINK("https://nconnect.nicmar.ac.in/pdf/11_resume_1771398923.pdf/Y2FyZWVy","View Resume")</f>
        <v>0</v>
      </c>
    </row>
    <row r="257" spans="1:97">
      <c r="A257" t="s">
        <v>224</v>
      </c>
      <c r="B257" t="s">
        <v>139</v>
      </c>
      <c r="C257" t="s">
        <v>166</v>
      </c>
      <c r="D257" t="s">
        <v>225</v>
      </c>
      <c r="E257" t="s">
        <v>4338</v>
      </c>
      <c r="F257" t="s">
        <v>4339</v>
      </c>
      <c r="G257">
        <v>8865030055</v>
      </c>
      <c r="H257" t="s">
        <v>103</v>
      </c>
      <c r="I257" t="s">
        <v>4340</v>
      </c>
      <c r="J257" t="s">
        <v>145</v>
      </c>
      <c r="K257" t="s">
        <v>229</v>
      </c>
      <c r="L257" t="s">
        <v>4341</v>
      </c>
      <c r="M257" t="s">
        <v>4342</v>
      </c>
      <c r="N257" t="s">
        <v>109</v>
      </c>
      <c r="AI257" t="s">
        <v>4343</v>
      </c>
      <c r="AJ257" t="s">
        <v>2197</v>
      </c>
      <c r="AK257" t="s">
        <v>4344</v>
      </c>
      <c r="AL257">
        <v>56.16</v>
      </c>
      <c r="AN257">
        <v>2008</v>
      </c>
      <c r="AO257" t="s">
        <v>113</v>
      </c>
      <c r="AP257" t="s">
        <v>4345</v>
      </c>
      <c r="AQ257" t="s">
        <v>2197</v>
      </c>
      <c r="AR257" t="s">
        <v>4346</v>
      </c>
      <c r="AS257">
        <v>58.8</v>
      </c>
      <c r="AU257">
        <v>2010</v>
      </c>
      <c r="AV257" t="s">
        <v>109</v>
      </c>
      <c r="BC257" t="s">
        <v>113</v>
      </c>
      <c r="BD257" t="s">
        <v>4347</v>
      </c>
      <c r="BE257" t="s">
        <v>4348</v>
      </c>
      <c r="BF257" t="s">
        <v>841</v>
      </c>
      <c r="BG257">
        <v>50.21</v>
      </c>
      <c r="BI257">
        <v>2013</v>
      </c>
      <c r="BJ257">
        <v>19</v>
      </c>
      <c r="BK257" t="s">
        <v>4349</v>
      </c>
      <c r="BL257">
        <v>24</v>
      </c>
      <c r="BN257" t="s">
        <v>113</v>
      </c>
      <c r="BO257" t="s">
        <v>817</v>
      </c>
      <c r="BP257" t="s">
        <v>2537</v>
      </c>
      <c r="BQ257" t="s">
        <v>841</v>
      </c>
      <c r="BR257">
        <v>75.5</v>
      </c>
      <c r="BT257">
        <v>2017</v>
      </c>
      <c r="BU257">
        <v>31</v>
      </c>
      <c r="BV257" t="s">
        <v>4350</v>
      </c>
      <c r="BW257">
        <v>24</v>
      </c>
      <c r="BY257" t="s">
        <v>109</v>
      </c>
      <c r="CF257" t="s">
        <v>113</v>
      </c>
      <c r="CG257" t="s">
        <v>4351</v>
      </c>
      <c r="CH257" t="s">
        <v>817</v>
      </c>
      <c r="CI257" t="s">
        <v>132</v>
      </c>
      <c r="CJ257">
        <v>2022</v>
      </c>
      <c r="CL257" t="s">
        <v>109</v>
      </c>
      <c r="CN257" t="s">
        <v>109</v>
      </c>
      <c r="CP257" t="s">
        <v>4352</v>
      </c>
      <c r="CQ257" t="s">
        <v>4337</v>
      </c>
      <c r="CR257" t="str">
        <f>HYPERLINK("https://nconnect.nicmar.ac.in/public/storage/profile/699937e9ad0fc.png","Download")</f>
        <v>0</v>
      </c>
      <c r="CS257" t="str">
        <f>HYPERLINK("https://nconnect.nicmar.ac.in/pdf/413_resume_1771651564.pdf/Y2FyZWVy","View Resume")</f>
        <v>0</v>
      </c>
    </row>
    <row r="258" spans="1:97">
      <c r="A258" t="s">
        <v>191</v>
      </c>
      <c r="B258" t="s">
        <v>139</v>
      </c>
      <c r="C258" t="s">
        <v>140</v>
      </c>
      <c r="D258" t="s">
        <v>192</v>
      </c>
      <c r="E258" t="s">
        <v>4353</v>
      </c>
      <c r="F258" t="s">
        <v>4354</v>
      </c>
      <c r="G258">
        <v>9562260449</v>
      </c>
      <c r="H258" t="s">
        <v>103</v>
      </c>
      <c r="I258" t="s">
        <v>4355</v>
      </c>
      <c r="J258" t="s">
        <v>145</v>
      </c>
      <c r="K258" t="s">
        <v>4356</v>
      </c>
      <c r="L258" t="s">
        <v>4357</v>
      </c>
      <c r="M258" t="s">
        <v>4358</v>
      </c>
      <c r="N258" t="s">
        <v>109</v>
      </c>
      <c r="AI258" t="s">
        <v>4359</v>
      </c>
      <c r="AJ258" t="s">
        <v>4360</v>
      </c>
      <c r="AK258" t="s">
        <v>4361</v>
      </c>
      <c r="AL258">
        <v>90</v>
      </c>
      <c r="AM258">
        <v>9</v>
      </c>
      <c r="AN258">
        <v>2013</v>
      </c>
      <c r="AO258" t="s">
        <v>113</v>
      </c>
      <c r="AP258" t="s">
        <v>4362</v>
      </c>
      <c r="AQ258" t="s">
        <v>4360</v>
      </c>
      <c r="AR258" t="s">
        <v>4361</v>
      </c>
      <c r="AS258">
        <v>90</v>
      </c>
      <c r="AT258">
        <v>9</v>
      </c>
      <c r="AU258">
        <v>2015</v>
      </c>
      <c r="AV258" t="s">
        <v>109</v>
      </c>
      <c r="BC258" t="s">
        <v>113</v>
      </c>
      <c r="BD258" t="s">
        <v>4363</v>
      </c>
      <c r="BE258" t="s">
        <v>4360</v>
      </c>
      <c r="BF258" t="s">
        <v>2087</v>
      </c>
      <c r="BG258">
        <v>60</v>
      </c>
      <c r="BH258">
        <v>6.06</v>
      </c>
      <c r="BI258">
        <v>2018</v>
      </c>
      <c r="BJ258">
        <v>19</v>
      </c>
      <c r="BK258" t="s">
        <v>4364</v>
      </c>
      <c r="BL258">
        <v>52</v>
      </c>
      <c r="BN258" t="s">
        <v>113</v>
      </c>
      <c r="BO258" t="s">
        <v>4365</v>
      </c>
      <c r="BP258" t="s">
        <v>4366</v>
      </c>
      <c r="BQ258" t="s">
        <v>2087</v>
      </c>
      <c r="BR258">
        <v>70</v>
      </c>
      <c r="BS258">
        <v>7.57</v>
      </c>
      <c r="BT258">
        <v>2021</v>
      </c>
      <c r="BU258">
        <v>31</v>
      </c>
      <c r="BV258" t="s">
        <v>4367</v>
      </c>
      <c r="BW258">
        <v>52</v>
      </c>
      <c r="BY258" t="s">
        <v>109</v>
      </c>
      <c r="CF258" t="s">
        <v>113</v>
      </c>
      <c r="CG258" t="s">
        <v>4368</v>
      </c>
      <c r="CH258" t="s">
        <v>4369</v>
      </c>
      <c r="CI258" t="s">
        <v>132</v>
      </c>
      <c r="CJ258">
        <v>2025</v>
      </c>
      <c r="CL258" t="s">
        <v>109</v>
      </c>
      <c r="CN258" t="s">
        <v>113</v>
      </c>
      <c r="CO258" t="s">
        <v>4370</v>
      </c>
      <c r="CP258" t="s">
        <v>4371</v>
      </c>
      <c r="CQ258" t="s">
        <v>4372</v>
      </c>
      <c r="CR258" t="str">
        <f>HYPERLINK("https://nconnect.nicmar.ac.in/public/storage/profile/699942a0a9463.png","Download")</f>
        <v>0</v>
      </c>
      <c r="CS258" t="str">
        <f>HYPERLINK("https://nconnect.nicmar.ac.in/pdf/416_resume_1771653241.pdf/Y2FyZWVy","View Resume")</f>
        <v>0</v>
      </c>
    </row>
    <row r="259" spans="1:97">
      <c r="A259" t="s">
        <v>138</v>
      </c>
      <c r="B259" t="s">
        <v>139</v>
      </c>
      <c r="C259" t="s">
        <v>140</v>
      </c>
      <c r="D259" t="s">
        <v>141</v>
      </c>
      <c r="E259" t="s">
        <v>4373</v>
      </c>
      <c r="F259" t="s">
        <v>4374</v>
      </c>
      <c r="G259">
        <v>7367026022</v>
      </c>
      <c r="H259" t="s">
        <v>103</v>
      </c>
      <c r="I259" t="s">
        <v>4375</v>
      </c>
      <c r="J259" t="s">
        <v>105</v>
      </c>
      <c r="K259" t="s">
        <v>4376</v>
      </c>
      <c r="L259" t="s">
        <v>4377</v>
      </c>
      <c r="M259" t="s">
        <v>4378</v>
      </c>
      <c r="N259" t="s">
        <v>109</v>
      </c>
      <c r="AI259" t="s">
        <v>4379</v>
      </c>
      <c r="AJ259" t="s">
        <v>532</v>
      </c>
      <c r="AK259" t="s">
        <v>4380</v>
      </c>
      <c r="AL259">
        <v>76.75</v>
      </c>
      <c r="AN259">
        <v>2010</v>
      </c>
      <c r="AO259" t="s">
        <v>113</v>
      </c>
      <c r="AP259" t="s">
        <v>4379</v>
      </c>
      <c r="AQ259" t="s">
        <v>535</v>
      </c>
      <c r="AR259" t="s">
        <v>4381</v>
      </c>
      <c r="AS259">
        <v>77.6</v>
      </c>
      <c r="AU259">
        <v>2012</v>
      </c>
      <c r="AV259" t="s">
        <v>109</v>
      </c>
      <c r="BC259" t="s">
        <v>113</v>
      </c>
      <c r="BD259" t="s">
        <v>3687</v>
      </c>
      <c r="BE259" t="s">
        <v>4382</v>
      </c>
      <c r="BF259" t="s">
        <v>310</v>
      </c>
      <c r="BG259">
        <v>78.66</v>
      </c>
      <c r="BH259">
        <v>8.28</v>
      </c>
      <c r="BI259">
        <v>2016</v>
      </c>
      <c r="BJ259">
        <v>1</v>
      </c>
      <c r="BL259">
        <v>9</v>
      </c>
      <c r="BN259" t="s">
        <v>113</v>
      </c>
      <c r="BO259" t="s">
        <v>4383</v>
      </c>
      <c r="BP259" t="s">
        <v>4383</v>
      </c>
      <c r="BQ259" t="s">
        <v>141</v>
      </c>
      <c r="BR259">
        <v>80.75</v>
      </c>
      <c r="BS259">
        <v>8.5</v>
      </c>
      <c r="BT259">
        <v>2018</v>
      </c>
      <c r="BU259">
        <v>14</v>
      </c>
      <c r="BW259">
        <v>7</v>
      </c>
      <c r="BY259" t="s">
        <v>109</v>
      </c>
      <c r="CF259" t="s">
        <v>113</v>
      </c>
      <c r="CG259" t="s">
        <v>4384</v>
      </c>
      <c r="CH259" t="s">
        <v>4385</v>
      </c>
      <c r="CI259" t="s">
        <v>132</v>
      </c>
      <c r="CJ259">
        <v>2024</v>
      </c>
      <c r="CL259" t="s">
        <v>109</v>
      </c>
      <c r="CN259" t="s">
        <v>113</v>
      </c>
      <c r="CO259" t="s">
        <v>4386</v>
      </c>
      <c r="CP259" t="s">
        <v>4380</v>
      </c>
      <c r="CQ259" t="s">
        <v>4387</v>
      </c>
      <c r="CR259" t="str">
        <f>HYPERLINK("https://nconnect.nicmar.ac.in/public/storage/profile/699939c9ca3be.png","Download")</f>
        <v>0</v>
      </c>
      <c r="CS259" t="str">
        <f>HYPERLINK("https://nconnect.nicmar.ac.in/pdf/414_resume_1771653405.pdf/Y2FyZWVy","View Resume")</f>
        <v>0</v>
      </c>
    </row>
    <row r="260" spans="1:97">
      <c r="A260" t="s">
        <v>191</v>
      </c>
      <c r="B260" t="s">
        <v>139</v>
      </c>
      <c r="C260" t="s">
        <v>140</v>
      </c>
      <c r="D260" t="s">
        <v>192</v>
      </c>
      <c r="E260" t="s">
        <v>4388</v>
      </c>
      <c r="F260" t="s">
        <v>4389</v>
      </c>
      <c r="G260">
        <v>7985508236</v>
      </c>
      <c r="H260" t="s">
        <v>103</v>
      </c>
      <c r="I260" t="s">
        <v>4390</v>
      </c>
      <c r="J260" t="s">
        <v>105</v>
      </c>
      <c r="K260" t="s">
        <v>146</v>
      </c>
      <c r="L260" t="s">
        <v>4391</v>
      </c>
      <c r="M260" t="s">
        <v>4392</v>
      </c>
      <c r="N260" t="s">
        <v>109</v>
      </c>
      <c r="AI260" t="s">
        <v>4393</v>
      </c>
      <c r="AJ260" t="s">
        <v>4394</v>
      </c>
      <c r="AK260" t="s">
        <v>4395</v>
      </c>
      <c r="AL260">
        <v>51</v>
      </c>
      <c r="AN260">
        <v>2008</v>
      </c>
      <c r="AO260" t="s">
        <v>113</v>
      </c>
      <c r="AP260" t="s">
        <v>4396</v>
      </c>
      <c r="AQ260" t="s">
        <v>4394</v>
      </c>
      <c r="AR260" t="s">
        <v>4397</v>
      </c>
      <c r="AS260">
        <v>63</v>
      </c>
      <c r="AU260">
        <v>2010</v>
      </c>
      <c r="AV260" t="s">
        <v>109</v>
      </c>
      <c r="BC260" t="s">
        <v>113</v>
      </c>
      <c r="BD260" t="s">
        <v>4398</v>
      </c>
      <c r="BE260" t="s">
        <v>4399</v>
      </c>
      <c r="BF260" t="s">
        <v>4400</v>
      </c>
      <c r="BG260">
        <v>61</v>
      </c>
      <c r="BI260">
        <v>2013</v>
      </c>
      <c r="BJ260">
        <v>19</v>
      </c>
      <c r="BK260" t="s">
        <v>336</v>
      </c>
      <c r="BL260">
        <v>52</v>
      </c>
      <c r="BN260" t="s">
        <v>113</v>
      </c>
      <c r="BO260" t="s">
        <v>1352</v>
      </c>
      <c r="BP260" t="s">
        <v>1352</v>
      </c>
      <c r="BQ260" t="s">
        <v>4401</v>
      </c>
      <c r="BR260">
        <v>82</v>
      </c>
      <c r="BS260">
        <v>8.2</v>
      </c>
      <c r="BT260">
        <v>2016</v>
      </c>
      <c r="BU260">
        <v>31</v>
      </c>
      <c r="BV260" t="s">
        <v>1972</v>
      </c>
      <c r="BW260">
        <v>52</v>
      </c>
      <c r="BY260" t="s">
        <v>109</v>
      </c>
      <c r="CF260" t="s">
        <v>113</v>
      </c>
      <c r="CG260" t="s">
        <v>2069</v>
      </c>
      <c r="CH260" t="s">
        <v>1352</v>
      </c>
      <c r="CI260" t="s">
        <v>132</v>
      </c>
      <c r="CJ260">
        <v>2025</v>
      </c>
      <c r="CL260" t="s">
        <v>109</v>
      </c>
      <c r="CN260" t="s">
        <v>109</v>
      </c>
      <c r="CP260" t="s">
        <v>4402</v>
      </c>
      <c r="CQ260" t="s">
        <v>4403</v>
      </c>
      <c r="CR260" t="s">
        <v>137</v>
      </c>
      <c r="CS260" t="str">
        <f>HYPERLINK("https://nconnect.nicmar.ac.in/pdf/399_resume_1771653686.pdf/Y2FyZWVy","View Resume")</f>
        <v>0</v>
      </c>
    </row>
    <row r="261" spans="1:97">
      <c r="A261" t="s">
        <v>1187</v>
      </c>
      <c r="B261" t="s">
        <v>319</v>
      </c>
      <c r="C261" t="s">
        <v>99</v>
      </c>
      <c r="D261" t="s">
        <v>1188</v>
      </c>
      <c r="E261" t="s">
        <v>4404</v>
      </c>
      <c r="F261" t="s">
        <v>4405</v>
      </c>
      <c r="G261">
        <v>8105831256</v>
      </c>
      <c r="H261" t="s">
        <v>103</v>
      </c>
      <c r="I261" t="s">
        <v>4406</v>
      </c>
      <c r="J261" t="s">
        <v>105</v>
      </c>
      <c r="K261" t="s">
        <v>4407</v>
      </c>
      <c r="L261" t="s">
        <v>4408</v>
      </c>
      <c r="M261" t="s">
        <v>4409</v>
      </c>
      <c r="N261" t="s">
        <v>109</v>
      </c>
      <c r="AI261" t="s">
        <v>4410</v>
      </c>
      <c r="AJ261" t="s">
        <v>4411</v>
      </c>
      <c r="AK261" t="s">
        <v>4412</v>
      </c>
      <c r="AL261">
        <v>76.8</v>
      </c>
      <c r="AN261">
        <v>2003</v>
      </c>
      <c r="AO261" t="s">
        <v>113</v>
      </c>
      <c r="AP261" t="s">
        <v>4410</v>
      </c>
      <c r="AQ261" t="s">
        <v>4411</v>
      </c>
      <c r="AR261" t="s">
        <v>4413</v>
      </c>
      <c r="AS261">
        <v>63.2</v>
      </c>
      <c r="AU261">
        <v>2005</v>
      </c>
      <c r="AV261" t="s">
        <v>109</v>
      </c>
      <c r="BC261" t="s">
        <v>113</v>
      </c>
      <c r="BD261" t="s">
        <v>4414</v>
      </c>
      <c r="BE261" t="s">
        <v>4415</v>
      </c>
      <c r="BF261" t="s">
        <v>1121</v>
      </c>
      <c r="BG261">
        <v>77.71</v>
      </c>
      <c r="BH261">
        <v>8.18</v>
      </c>
      <c r="BI261">
        <v>2011</v>
      </c>
      <c r="BJ261">
        <v>8</v>
      </c>
      <c r="BL261">
        <v>2</v>
      </c>
      <c r="BN261" t="s">
        <v>113</v>
      </c>
      <c r="BO261" t="s">
        <v>4416</v>
      </c>
      <c r="BP261" t="s">
        <v>4417</v>
      </c>
      <c r="BQ261" t="s">
        <v>4418</v>
      </c>
      <c r="BR261">
        <v>86.7</v>
      </c>
      <c r="BS261">
        <v>9.13</v>
      </c>
      <c r="BT261">
        <v>2018</v>
      </c>
      <c r="BU261">
        <v>21</v>
      </c>
      <c r="BW261">
        <v>2</v>
      </c>
      <c r="BY261" t="s">
        <v>113</v>
      </c>
      <c r="BZ261" t="s">
        <v>4419</v>
      </c>
      <c r="CA261" t="s">
        <v>4420</v>
      </c>
      <c r="CB261" t="s">
        <v>4421</v>
      </c>
      <c r="CC261">
        <v>100</v>
      </c>
      <c r="CE261">
        <v>2027</v>
      </c>
      <c r="CF261" t="s">
        <v>113</v>
      </c>
      <c r="CG261" t="s">
        <v>4422</v>
      </c>
      <c r="CH261" t="s">
        <v>4423</v>
      </c>
      <c r="CI261" t="s">
        <v>132</v>
      </c>
      <c r="CJ261">
        <v>2024</v>
      </c>
      <c r="CL261" t="s">
        <v>109</v>
      </c>
      <c r="CN261" t="s">
        <v>113</v>
      </c>
      <c r="CO261" t="s">
        <v>4424</v>
      </c>
      <c r="CP261" t="s">
        <v>4425</v>
      </c>
      <c r="CQ261" t="s">
        <v>4426</v>
      </c>
      <c r="CR261" t="str">
        <f>HYPERLINK("https://nconnect.nicmar.ac.in/public/storage/profile/69993e93bb658.png","Download")</f>
        <v>0</v>
      </c>
      <c r="CS261" t="str">
        <f>HYPERLINK("https://nconnect.nicmar.ac.in/pdf/129_resume_1771654341.pdf/Y2FyZWVy","View Resume")</f>
        <v>0</v>
      </c>
    </row>
    <row r="262" spans="1:97">
      <c r="A262" t="s">
        <v>372</v>
      </c>
      <c r="B262" t="s">
        <v>139</v>
      </c>
      <c r="C262" t="s">
        <v>296</v>
      </c>
      <c r="D262" t="s">
        <v>373</v>
      </c>
      <c r="E262" t="s">
        <v>2561</v>
      </c>
      <c r="F262" t="s">
        <v>2562</v>
      </c>
      <c r="G262">
        <v>9940270826</v>
      </c>
      <c r="H262" t="s">
        <v>103</v>
      </c>
      <c r="I262" t="s">
        <v>2563</v>
      </c>
      <c r="J262" t="s">
        <v>105</v>
      </c>
      <c r="K262" t="s">
        <v>301</v>
      </c>
      <c r="L262" t="s">
        <v>2564</v>
      </c>
      <c r="M262" t="s">
        <v>2565</v>
      </c>
      <c r="N262" t="s">
        <v>109</v>
      </c>
      <c r="AI262" t="s">
        <v>2566</v>
      </c>
      <c r="AJ262" t="s">
        <v>2567</v>
      </c>
      <c r="AK262" t="s">
        <v>2568</v>
      </c>
      <c r="AL262">
        <v>94.4</v>
      </c>
      <c r="AN262">
        <v>2006</v>
      </c>
      <c r="AO262" t="s">
        <v>113</v>
      </c>
      <c r="AP262" t="s">
        <v>2566</v>
      </c>
      <c r="AQ262" t="s">
        <v>2567</v>
      </c>
      <c r="AR262" t="s">
        <v>2569</v>
      </c>
      <c r="AS262">
        <v>89</v>
      </c>
      <c r="AU262">
        <v>2008</v>
      </c>
      <c r="AV262" t="s">
        <v>109</v>
      </c>
      <c r="BC262" t="s">
        <v>113</v>
      </c>
      <c r="BD262" t="s">
        <v>2570</v>
      </c>
      <c r="BE262" t="s">
        <v>2571</v>
      </c>
      <c r="BF262" t="s">
        <v>157</v>
      </c>
      <c r="BG262">
        <v>83.5</v>
      </c>
      <c r="BH262">
        <v>8.35</v>
      </c>
      <c r="BI262">
        <v>2012</v>
      </c>
      <c r="BJ262">
        <v>2</v>
      </c>
      <c r="BL262">
        <v>9</v>
      </c>
      <c r="BN262" t="s">
        <v>113</v>
      </c>
      <c r="BO262" t="s">
        <v>2572</v>
      </c>
      <c r="BP262" t="s">
        <v>2573</v>
      </c>
      <c r="BQ262" t="s">
        <v>2574</v>
      </c>
      <c r="BR262">
        <v>84.2</v>
      </c>
      <c r="BS262">
        <v>8.42</v>
      </c>
      <c r="BT262">
        <v>2016</v>
      </c>
      <c r="BU262">
        <v>12</v>
      </c>
      <c r="BW262">
        <v>13</v>
      </c>
      <c r="BY262" t="s">
        <v>109</v>
      </c>
      <c r="CF262" t="s">
        <v>113</v>
      </c>
      <c r="CG262" t="s">
        <v>2575</v>
      </c>
      <c r="CH262" t="s">
        <v>2576</v>
      </c>
      <c r="CI262" t="s">
        <v>241</v>
      </c>
      <c r="CK262" t="s">
        <v>113</v>
      </c>
      <c r="CL262" t="s">
        <v>113</v>
      </c>
      <c r="CM262" t="s">
        <v>2577</v>
      </c>
      <c r="CN262" t="s">
        <v>113</v>
      </c>
      <c r="CO262" t="s">
        <v>2578</v>
      </c>
      <c r="CP262" t="s">
        <v>2579</v>
      </c>
      <c r="CQ262" t="s">
        <v>4427</v>
      </c>
      <c r="CR262" t="str">
        <f>HYPERLINK("https://nconnect.nicmar.ac.in/public/storage/profile/6996e56310561.png","Download")</f>
        <v>0</v>
      </c>
      <c r="CS262" t="str">
        <f>HYPERLINK("https://nconnect.nicmar.ac.in/pdf/214_resume_1771504379.pdf/Y2FyZWVy","View Resume")</f>
        <v>0</v>
      </c>
    </row>
    <row r="263" spans="1:97">
      <c r="A263" t="s">
        <v>523</v>
      </c>
      <c r="B263" t="s">
        <v>139</v>
      </c>
      <c r="C263" t="s">
        <v>166</v>
      </c>
      <c r="D263" t="s">
        <v>524</v>
      </c>
      <c r="E263" t="s">
        <v>4428</v>
      </c>
      <c r="F263" t="s">
        <v>4429</v>
      </c>
      <c r="G263">
        <v>9765400825</v>
      </c>
      <c r="H263" t="s">
        <v>170</v>
      </c>
      <c r="I263" t="s">
        <v>4430</v>
      </c>
      <c r="J263" t="s">
        <v>105</v>
      </c>
      <c r="K263" t="s">
        <v>4431</v>
      </c>
      <c r="L263" t="s">
        <v>4432</v>
      </c>
      <c r="M263" t="s">
        <v>4433</v>
      </c>
      <c r="N263" t="s">
        <v>109</v>
      </c>
      <c r="AI263" t="s">
        <v>4434</v>
      </c>
      <c r="AJ263" t="s">
        <v>4435</v>
      </c>
      <c r="AK263" t="s">
        <v>278</v>
      </c>
      <c r="AL263">
        <v>82.8</v>
      </c>
      <c r="AN263">
        <v>2000</v>
      </c>
      <c r="AO263" t="s">
        <v>109</v>
      </c>
      <c r="AV263" t="s">
        <v>113</v>
      </c>
      <c r="AW263" t="s">
        <v>4436</v>
      </c>
      <c r="AX263" t="s">
        <v>4437</v>
      </c>
      <c r="AY263" t="s">
        <v>4438</v>
      </c>
      <c r="AZ263">
        <v>61.56</v>
      </c>
      <c r="BB263">
        <v>2003</v>
      </c>
      <c r="BC263" t="s">
        <v>113</v>
      </c>
      <c r="BD263" t="s">
        <v>4439</v>
      </c>
      <c r="BE263" t="s">
        <v>4440</v>
      </c>
      <c r="BF263" t="s">
        <v>4441</v>
      </c>
      <c r="BG263">
        <v>71.57</v>
      </c>
      <c r="BI263">
        <v>2006</v>
      </c>
      <c r="BJ263">
        <v>19</v>
      </c>
      <c r="BK263" t="s">
        <v>4442</v>
      </c>
      <c r="BL263">
        <v>11</v>
      </c>
      <c r="BN263" t="s">
        <v>113</v>
      </c>
      <c r="BO263" t="s">
        <v>2916</v>
      </c>
      <c r="BP263" t="s">
        <v>4443</v>
      </c>
      <c r="BQ263" t="s">
        <v>4444</v>
      </c>
      <c r="BR263">
        <v>67.5</v>
      </c>
      <c r="BS263">
        <v>7.5</v>
      </c>
      <c r="BT263">
        <v>2017</v>
      </c>
      <c r="BU263">
        <v>31</v>
      </c>
      <c r="BV263" t="s">
        <v>4445</v>
      </c>
      <c r="BW263">
        <v>11</v>
      </c>
      <c r="BY263" t="s">
        <v>109</v>
      </c>
      <c r="CF263" t="s">
        <v>113</v>
      </c>
      <c r="CG263" t="s">
        <v>4446</v>
      </c>
      <c r="CH263" t="s">
        <v>4447</v>
      </c>
      <c r="CI263" t="s">
        <v>241</v>
      </c>
      <c r="CK263" t="s">
        <v>113</v>
      </c>
      <c r="CL263" t="s">
        <v>113</v>
      </c>
      <c r="CM263" t="s">
        <v>4448</v>
      </c>
      <c r="CN263" t="s">
        <v>109</v>
      </c>
      <c r="CP263" t="s">
        <v>4449</v>
      </c>
      <c r="CQ263" t="s">
        <v>4450</v>
      </c>
      <c r="CR263" t="s">
        <v>137</v>
      </c>
      <c r="CS263" t="str">
        <f>HYPERLINK("https://nconnect.nicmar.ac.in/pdf/217_resume_1771654611.pdf/Y2FyZWVy","View Resume")</f>
        <v>0</v>
      </c>
    </row>
    <row r="264" spans="1:97">
      <c r="A264" t="s">
        <v>224</v>
      </c>
      <c r="B264" t="s">
        <v>139</v>
      </c>
      <c r="C264" t="s">
        <v>166</v>
      </c>
      <c r="D264" t="s">
        <v>225</v>
      </c>
      <c r="E264" t="s">
        <v>4451</v>
      </c>
      <c r="F264" t="s">
        <v>4452</v>
      </c>
      <c r="G264">
        <v>9075337663</v>
      </c>
      <c r="H264" t="s">
        <v>170</v>
      </c>
      <c r="I264" t="s">
        <v>4453</v>
      </c>
      <c r="J264" t="s">
        <v>105</v>
      </c>
      <c r="K264" t="s">
        <v>636</v>
      </c>
      <c r="L264" t="s">
        <v>4454</v>
      </c>
      <c r="M264" t="s">
        <v>4455</v>
      </c>
      <c r="N264" t="s">
        <v>109</v>
      </c>
      <c r="AI264" t="s">
        <v>4456</v>
      </c>
      <c r="AJ264" t="s">
        <v>4457</v>
      </c>
      <c r="AK264" t="s">
        <v>4458</v>
      </c>
      <c r="AL264">
        <v>75.2</v>
      </c>
      <c r="AM264">
        <v>0</v>
      </c>
      <c r="AN264">
        <v>2000</v>
      </c>
      <c r="AO264" t="s">
        <v>113</v>
      </c>
      <c r="AP264" t="s">
        <v>4459</v>
      </c>
      <c r="AQ264" t="s">
        <v>4457</v>
      </c>
      <c r="AR264" t="s">
        <v>278</v>
      </c>
      <c r="AS264">
        <v>62</v>
      </c>
      <c r="AU264">
        <v>2002</v>
      </c>
      <c r="AV264" t="s">
        <v>109</v>
      </c>
      <c r="BC264" t="s">
        <v>113</v>
      </c>
      <c r="BD264" t="s">
        <v>4460</v>
      </c>
      <c r="BE264" t="s">
        <v>4461</v>
      </c>
      <c r="BF264" t="s">
        <v>278</v>
      </c>
      <c r="BG264">
        <v>81</v>
      </c>
      <c r="BI264">
        <v>2005</v>
      </c>
      <c r="BJ264">
        <v>19</v>
      </c>
      <c r="BK264" t="s">
        <v>3894</v>
      </c>
      <c r="BL264">
        <v>53</v>
      </c>
      <c r="BM264" t="s">
        <v>278</v>
      </c>
      <c r="BN264" t="s">
        <v>109</v>
      </c>
      <c r="BV264" t="s">
        <v>340</v>
      </c>
      <c r="BX264" t="s">
        <v>1691</v>
      </c>
      <c r="BY264" t="s">
        <v>109</v>
      </c>
      <c r="BZ264" t="s">
        <v>280</v>
      </c>
      <c r="CA264" t="s">
        <v>4462</v>
      </c>
      <c r="CB264" t="s">
        <v>1691</v>
      </c>
      <c r="CF264" t="s">
        <v>113</v>
      </c>
      <c r="CG264" t="s">
        <v>1691</v>
      </c>
      <c r="CH264" t="s">
        <v>4463</v>
      </c>
      <c r="CI264" t="s">
        <v>241</v>
      </c>
      <c r="CK264" t="s">
        <v>109</v>
      </c>
      <c r="CL264" t="s">
        <v>109</v>
      </c>
      <c r="CN264" t="s">
        <v>113</v>
      </c>
      <c r="CO264" t="s">
        <v>4464</v>
      </c>
      <c r="CP264" t="s">
        <v>4465</v>
      </c>
      <c r="CQ264" t="s">
        <v>4466</v>
      </c>
      <c r="CR264" t="str">
        <f>HYPERLINK("https://nconnect.nicmar.ac.in/public/storage/profile/69994cf2cbe2e.png","Download")</f>
        <v>0</v>
      </c>
      <c r="CS264" t="str">
        <f>HYPERLINK("https://nconnect.nicmar.ac.in/pdf/365_resume_1771654330.pdf/Y2FyZWVy","View Resume")</f>
        <v>0</v>
      </c>
    </row>
    <row r="265" spans="1:97">
      <c r="A265" t="s">
        <v>374</v>
      </c>
      <c r="B265" t="s">
        <v>98</v>
      </c>
      <c r="C265" t="s">
        <v>166</v>
      </c>
      <c r="D265" t="s">
        <v>225</v>
      </c>
      <c r="E265" t="s">
        <v>4451</v>
      </c>
      <c r="F265" t="s">
        <v>4452</v>
      </c>
      <c r="G265">
        <v>9075337663</v>
      </c>
      <c r="H265" t="s">
        <v>170</v>
      </c>
      <c r="I265" t="s">
        <v>4453</v>
      </c>
      <c r="J265" t="s">
        <v>105</v>
      </c>
      <c r="K265" t="s">
        <v>636</v>
      </c>
      <c r="L265" t="s">
        <v>4454</v>
      </c>
      <c r="M265" t="s">
        <v>4455</v>
      </c>
      <c r="N265" t="s">
        <v>109</v>
      </c>
      <c r="AI265" t="s">
        <v>4456</v>
      </c>
      <c r="AJ265" t="s">
        <v>4457</v>
      </c>
      <c r="AK265" t="s">
        <v>4458</v>
      </c>
      <c r="AL265">
        <v>75.2</v>
      </c>
      <c r="AM265">
        <v>0</v>
      </c>
      <c r="AN265">
        <v>2000</v>
      </c>
      <c r="AO265" t="s">
        <v>113</v>
      </c>
      <c r="AP265" t="s">
        <v>4459</v>
      </c>
      <c r="AQ265" t="s">
        <v>4457</v>
      </c>
      <c r="AR265" t="s">
        <v>278</v>
      </c>
      <c r="AS265">
        <v>62</v>
      </c>
      <c r="AU265">
        <v>2002</v>
      </c>
      <c r="AV265" t="s">
        <v>109</v>
      </c>
      <c r="BC265" t="s">
        <v>113</v>
      </c>
      <c r="BD265" t="s">
        <v>4460</v>
      </c>
      <c r="BE265" t="s">
        <v>4461</v>
      </c>
      <c r="BF265" t="s">
        <v>278</v>
      </c>
      <c r="BG265">
        <v>81</v>
      </c>
      <c r="BI265">
        <v>2005</v>
      </c>
      <c r="BJ265">
        <v>19</v>
      </c>
      <c r="BK265" t="s">
        <v>3894</v>
      </c>
      <c r="BL265">
        <v>53</v>
      </c>
      <c r="BM265" t="s">
        <v>278</v>
      </c>
      <c r="BN265" t="s">
        <v>109</v>
      </c>
      <c r="BV265" t="s">
        <v>340</v>
      </c>
      <c r="BX265" t="s">
        <v>1691</v>
      </c>
      <c r="BY265" t="s">
        <v>109</v>
      </c>
      <c r="BZ265" t="s">
        <v>280</v>
      </c>
      <c r="CA265" t="s">
        <v>4462</v>
      </c>
      <c r="CB265" t="s">
        <v>1691</v>
      </c>
      <c r="CF265" t="s">
        <v>113</v>
      </c>
      <c r="CG265" t="s">
        <v>1691</v>
      </c>
      <c r="CH265" t="s">
        <v>4463</v>
      </c>
      <c r="CI265" t="s">
        <v>241</v>
      </c>
      <c r="CK265" t="s">
        <v>109</v>
      </c>
      <c r="CL265" t="s">
        <v>109</v>
      </c>
      <c r="CN265" t="s">
        <v>113</v>
      </c>
      <c r="CO265" t="s">
        <v>4464</v>
      </c>
      <c r="CP265" t="s">
        <v>4465</v>
      </c>
      <c r="CQ265" t="s">
        <v>4467</v>
      </c>
      <c r="CR265" t="str">
        <f>HYPERLINK("https://nconnect.nicmar.ac.in/public/storage/profile/69994cf2cbe2e.png","Download")</f>
        <v>0</v>
      </c>
      <c r="CS265" t="str">
        <f>HYPERLINK("https://nconnect.nicmar.ac.in/pdf/365_resume_1771654330.pdf/Y2FyZWVy","View Resume")</f>
        <v>0</v>
      </c>
    </row>
    <row r="266" spans="1:97">
      <c r="A266" t="s">
        <v>193</v>
      </c>
      <c r="B266" t="s">
        <v>139</v>
      </c>
      <c r="C266" t="s">
        <v>166</v>
      </c>
      <c r="D266" t="s">
        <v>194</v>
      </c>
      <c r="E266" t="s">
        <v>4468</v>
      </c>
      <c r="F266" t="s">
        <v>4469</v>
      </c>
      <c r="G266">
        <v>7417182916</v>
      </c>
      <c r="H266" t="s">
        <v>103</v>
      </c>
      <c r="I266" t="s">
        <v>4470</v>
      </c>
      <c r="J266" t="s">
        <v>105</v>
      </c>
      <c r="K266" t="s">
        <v>486</v>
      </c>
      <c r="L266" t="s">
        <v>4471</v>
      </c>
      <c r="M266" t="s">
        <v>4472</v>
      </c>
      <c r="N266" t="s">
        <v>109</v>
      </c>
      <c r="AI266" t="s">
        <v>4473</v>
      </c>
      <c r="AJ266" t="s">
        <v>939</v>
      </c>
      <c r="AK266" t="s">
        <v>278</v>
      </c>
      <c r="AL266">
        <v>53.6</v>
      </c>
      <c r="AN266">
        <v>2008</v>
      </c>
      <c r="AO266" t="s">
        <v>113</v>
      </c>
      <c r="AP266" t="s">
        <v>4474</v>
      </c>
      <c r="AQ266" t="s">
        <v>4475</v>
      </c>
      <c r="AR266" t="s">
        <v>3196</v>
      </c>
      <c r="AS266">
        <v>63.75</v>
      </c>
      <c r="AU266">
        <v>2011</v>
      </c>
      <c r="AV266" t="s">
        <v>109</v>
      </c>
      <c r="BC266" t="s">
        <v>113</v>
      </c>
      <c r="BD266" t="s">
        <v>4476</v>
      </c>
      <c r="BE266" t="s">
        <v>4477</v>
      </c>
      <c r="BF266" t="s">
        <v>4478</v>
      </c>
      <c r="BG266">
        <v>55.84</v>
      </c>
      <c r="BI266">
        <v>2014</v>
      </c>
      <c r="BJ266">
        <v>9</v>
      </c>
      <c r="BL266">
        <v>33</v>
      </c>
      <c r="BN266" t="s">
        <v>113</v>
      </c>
      <c r="BO266" t="s">
        <v>4476</v>
      </c>
      <c r="BP266" t="s">
        <v>4479</v>
      </c>
      <c r="BQ266" t="s">
        <v>4480</v>
      </c>
      <c r="BR266">
        <v>63.93</v>
      </c>
      <c r="BT266">
        <v>2016</v>
      </c>
      <c r="BU266">
        <v>31</v>
      </c>
      <c r="BW266">
        <v>33</v>
      </c>
      <c r="BY266" t="s">
        <v>109</v>
      </c>
      <c r="CF266" t="s">
        <v>113</v>
      </c>
      <c r="CG266" t="s">
        <v>795</v>
      </c>
      <c r="CH266" t="s">
        <v>4481</v>
      </c>
      <c r="CI266" t="s">
        <v>132</v>
      </c>
      <c r="CJ266">
        <v>2025</v>
      </c>
      <c r="CL266" t="s">
        <v>109</v>
      </c>
      <c r="CN266" t="s">
        <v>109</v>
      </c>
      <c r="CP266" t="s">
        <v>462</v>
      </c>
      <c r="CQ266" t="s">
        <v>4482</v>
      </c>
      <c r="CR266" t="s">
        <v>137</v>
      </c>
      <c r="CS266" t="str">
        <f>HYPERLINK("https://nconnect.nicmar.ac.in/pdf/418_resume_1771655847.pdf/Y2FyZWVy","View Resume")</f>
        <v>0</v>
      </c>
    </row>
    <row r="267" spans="1:97">
      <c r="A267" t="s">
        <v>191</v>
      </c>
      <c r="B267" t="s">
        <v>139</v>
      </c>
      <c r="C267" t="s">
        <v>140</v>
      </c>
      <c r="D267" t="s">
        <v>192</v>
      </c>
      <c r="E267" t="s">
        <v>4483</v>
      </c>
      <c r="F267" t="s">
        <v>4484</v>
      </c>
      <c r="G267">
        <v>9412655033</v>
      </c>
      <c r="H267" t="s">
        <v>103</v>
      </c>
      <c r="I267" t="s">
        <v>4485</v>
      </c>
      <c r="J267" t="s">
        <v>145</v>
      </c>
      <c r="K267" t="s">
        <v>4486</v>
      </c>
      <c r="L267" t="s">
        <v>4487</v>
      </c>
      <c r="M267" t="s">
        <v>4488</v>
      </c>
      <c r="N267" t="s">
        <v>109</v>
      </c>
      <c r="AI267" t="s">
        <v>4489</v>
      </c>
      <c r="AJ267" t="s">
        <v>4490</v>
      </c>
      <c r="AK267" t="s">
        <v>4491</v>
      </c>
      <c r="AL267">
        <v>63.67</v>
      </c>
      <c r="AN267">
        <v>2006</v>
      </c>
      <c r="AO267" t="s">
        <v>113</v>
      </c>
      <c r="AP267" t="s">
        <v>4489</v>
      </c>
      <c r="AQ267" t="s">
        <v>4490</v>
      </c>
      <c r="AR267" t="s">
        <v>4492</v>
      </c>
      <c r="AS267">
        <v>69.2</v>
      </c>
      <c r="AU267">
        <v>2008</v>
      </c>
      <c r="AV267" t="s">
        <v>109</v>
      </c>
      <c r="BC267" t="s">
        <v>113</v>
      </c>
      <c r="BD267" t="s">
        <v>4493</v>
      </c>
      <c r="BE267" t="s">
        <v>4494</v>
      </c>
      <c r="BF267" t="s">
        <v>2199</v>
      </c>
      <c r="BG267">
        <v>64.96</v>
      </c>
      <c r="BI267">
        <v>2011</v>
      </c>
      <c r="BJ267">
        <v>19</v>
      </c>
      <c r="BK267" t="s">
        <v>1485</v>
      </c>
      <c r="BL267">
        <v>53</v>
      </c>
      <c r="BM267" t="s">
        <v>282</v>
      </c>
      <c r="BN267" t="s">
        <v>113</v>
      </c>
      <c r="BO267" t="s">
        <v>4495</v>
      </c>
      <c r="BP267" t="s">
        <v>4495</v>
      </c>
      <c r="BQ267" t="s">
        <v>282</v>
      </c>
      <c r="BR267">
        <v>77.21</v>
      </c>
      <c r="BT267">
        <v>2013</v>
      </c>
      <c r="BU267">
        <v>31</v>
      </c>
      <c r="BV267" t="s">
        <v>1487</v>
      </c>
      <c r="BW267">
        <v>53</v>
      </c>
      <c r="BX267" t="s">
        <v>282</v>
      </c>
      <c r="BY267" t="s">
        <v>113</v>
      </c>
      <c r="BZ267" t="s">
        <v>4495</v>
      </c>
      <c r="CA267" t="s">
        <v>4495</v>
      </c>
      <c r="CB267" t="s">
        <v>282</v>
      </c>
      <c r="CC267">
        <v>77.6</v>
      </c>
      <c r="CE267">
        <v>2015</v>
      </c>
      <c r="CF267" t="s">
        <v>113</v>
      </c>
      <c r="CG267" t="s">
        <v>4496</v>
      </c>
      <c r="CH267" t="s">
        <v>4495</v>
      </c>
      <c r="CI267" t="s">
        <v>132</v>
      </c>
      <c r="CJ267">
        <v>2019</v>
      </c>
      <c r="CL267" t="s">
        <v>109</v>
      </c>
      <c r="CN267" t="s">
        <v>109</v>
      </c>
      <c r="CP267" t="s">
        <v>462</v>
      </c>
      <c r="CQ267" t="s">
        <v>4497</v>
      </c>
      <c r="CR267" t="str">
        <f>HYPERLINK("https://nconnect.nicmar.ac.in/public/storage/profile/6996d4eef1e58.png","Download")</f>
        <v>0</v>
      </c>
      <c r="CS267" t="str">
        <f>HYPERLINK("https://nconnect.nicmar.ac.in/pdf/246_resume_1771655000.pdf/Y2FyZWVy","View Resume")</f>
        <v>0</v>
      </c>
    </row>
    <row r="268" spans="1:97">
      <c r="A268" t="s">
        <v>1629</v>
      </c>
      <c r="B268" t="s">
        <v>319</v>
      </c>
      <c r="C268" t="s">
        <v>99</v>
      </c>
      <c r="D268" t="s">
        <v>1630</v>
      </c>
      <c r="E268" t="s">
        <v>4404</v>
      </c>
      <c r="F268" t="s">
        <v>4405</v>
      </c>
      <c r="G268">
        <v>8105831256</v>
      </c>
      <c r="H268" t="s">
        <v>103</v>
      </c>
      <c r="I268" t="s">
        <v>4406</v>
      </c>
      <c r="J268" t="s">
        <v>105</v>
      </c>
      <c r="K268" t="s">
        <v>4407</v>
      </c>
      <c r="L268" t="s">
        <v>4408</v>
      </c>
      <c r="M268" t="s">
        <v>4409</v>
      </c>
      <c r="N268" t="s">
        <v>109</v>
      </c>
      <c r="AI268" t="s">
        <v>4410</v>
      </c>
      <c r="AJ268" t="s">
        <v>4411</v>
      </c>
      <c r="AK268" t="s">
        <v>4412</v>
      </c>
      <c r="AL268">
        <v>76.8</v>
      </c>
      <c r="AN268">
        <v>2003</v>
      </c>
      <c r="AO268" t="s">
        <v>113</v>
      </c>
      <c r="AP268" t="s">
        <v>4410</v>
      </c>
      <c r="AQ268" t="s">
        <v>4411</v>
      </c>
      <c r="AR268" t="s">
        <v>4413</v>
      </c>
      <c r="AS268">
        <v>63.2</v>
      </c>
      <c r="AU268">
        <v>2005</v>
      </c>
      <c r="AV268" t="s">
        <v>109</v>
      </c>
      <c r="BC268" t="s">
        <v>113</v>
      </c>
      <c r="BD268" t="s">
        <v>4414</v>
      </c>
      <c r="BE268" t="s">
        <v>4415</v>
      </c>
      <c r="BF268" t="s">
        <v>1121</v>
      </c>
      <c r="BG268">
        <v>77.71</v>
      </c>
      <c r="BH268">
        <v>8.18</v>
      </c>
      <c r="BI268">
        <v>2011</v>
      </c>
      <c r="BJ268">
        <v>8</v>
      </c>
      <c r="BL268">
        <v>2</v>
      </c>
      <c r="BN268" t="s">
        <v>113</v>
      </c>
      <c r="BO268" t="s">
        <v>4416</v>
      </c>
      <c r="BP268" t="s">
        <v>4417</v>
      </c>
      <c r="BQ268" t="s">
        <v>4418</v>
      </c>
      <c r="BR268">
        <v>86.7</v>
      </c>
      <c r="BS268">
        <v>9.13</v>
      </c>
      <c r="BT268">
        <v>2018</v>
      </c>
      <c r="BU268">
        <v>21</v>
      </c>
      <c r="BW268">
        <v>2</v>
      </c>
      <c r="BY268" t="s">
        <v>113</v>
      </c>
      <c r="BZ268" t="s">
        <v>4419</v>
      </c>
      <c r="CA268" t="s">
        <v>4420</v>
      </c>
      <c r="CB268" t="s">
        <v>4421</v>
      </c>
      <c r="CC268">
        <v>100</v>
      </c>
      <c r="CE268">
        <v>2027</v>
      </c>
      <c r="CF268" t="s">
        <v>113</v>
      </c>
      <c r="CG268" t="s">
        <v>4422</v>
      </c>
      <c r="CH268" t="s">
        <v>4423</v>
      </c>
      <c r="CI268" t="s">
        <v>132</v>
      </c>
      <c r="CJ268">
        <v>2024</v>
      </c>
      <c r="CL268" t="s">
        <v>109</v>
      </c>
      <c r="CN268" t="s">
        <v>113</v>
      </c>
      <c r="CO268" t="s">
        <v>4424</v>
      </c>
      <c r="CP268" t="s">
        <v>4425</v>
      </c>
      <c r="CQ268" t="s">
        <v>4498</v>
      </c>
      <c r="CR268" t="str">
        <f>HYPERLINK("https://nconnect.nicmar.ac.in/public/storage/profile/69993e93bb658.png","Download")</f>
        <v>0</v>
      </c>
      <c r="CS268" t="str">
        <f>HYPERLINK("https://nconnect.nicmar.ac.in/pdf/129_resume_1771654341.pdf/Y2FyZWVy","View Resume")</f>
        <v>0</v>
      </c>
    </row>
    <row r="269" spans="1:97">
      <c r="A269" t="s">
        <v>224</v>
      </c>
      <c r="B269" t="s">
        <v>139</v>
      </c>
      <c r="C269" t="s">
        <v>166</v>
      </c>
      <c r="D269" t="s">
        <v>225</v>
      </c>
      <c r="E269" t="s">
        <v>4499</v>
      </c>
      <c r="F269" t="s">
        <v>4500</v>
      </c>
      <c r="G269">
        <v>9849136075</v>
      </c>
      <c r="H269" t="s">
        <v>170</v>
      </c>
      <c r="I269" t="s">
        <v>4501</v>
      </c>
      <c r="J269" t="s">
        <v>105</v>
      </c>
      <c r="K269" t="s">
        <v>1541</v>
      </c>
      <c r="L269" t="s">
        <v>4502</v>
      </c>
      <c r="M269" t="s">
        <v>4503</v>
      </c>
      <c r="N269" t="s">
        <v>109</v>
      </c>
      <c r="AI269" t="s">
        <v>4504</v>
      </c>
      <c r="AJ269" t="s">
        <v>4505</v>
      </c>
      <c r="AK269" t="s">
        <v>4506</v>
      </c>
      <c r="AL269">
        <v>70</v>
      </c>
      <c r="AN269">
        <v>1997</v>
      </c>
      <c r="AO269" t="s">
        <v>113</v>
      </c>
      <c r="AP269" t="s">
        <v>4507</v>
      </c>
      <c r="AQ269" t="s">
        <v>4505</v>
      </c>
      <c r="AR269" t="s">
        <v>4508</v>
      </c>
      <c r="AS269">
        <v>70</v>
      </c>
      <c r="AU269">
        <v>1999</v>
      </c>
      <c r="AV269" t="s">
        <v>109</v>
      </c>
      <c r="BC269" t="s">
        <v>113</v>
      </c>
      <c r="BD269" t="s">
        <v>4509</v>
      </c>
      <c r="BE269" t="s">
        <v>4510</v>
      </c>
      <c r="BF269" t="s">
        <v>4511</v>
      </c>
      <c r="BG269">
        <v>61</v>
      </c>
      <c r="BI269">
        <v>2002</v>
      </c>
      <c r="BJ269">
        <v>19</v>
      </c>
      <c r="BK269" t="s">
        <v>123</v>
      </c>
      <c r="BL269">
        <v>24</v>
      </c>
      <c r="BN269" t="s">
        <v>113</v>
      </c>
      <c r="BO269" t="s">
        <v>4512</v>
      </c>
      <c r="BP269" t="s">
        <v>4513</v>
      </c>
      <c r="BQ269" t="s">
        <v>645</v>
      </c>
      <c r="BR269">
        <v>64</v>
      </c>
      <c r="BT269">
        <v>2007</v>
      </c>
      <c r="BU269">
        <v>31</v>
      </c>
      <c r="BV269" t="s">
        <v>4514</v>
      </c>
      <c r="BW269">
        <v>53</v>
      </c>
      <c r="BX269" t="s">
        <v>264</v>
      </c>
      <c r="BY269" t="s">
        <v>113</v>
      </c>
      <c r="BZ269" t="s">
        <v>4512</v>
      </c>
      <c r="CA269" t="s">
        <v>4513</v>
      </c>
      <c r="CB269" t="s">
        <v>4515</v>
      </c>
      <c r="CC269">
        <v>61</v>
      </c>
      <c r="CE269">
        <v>2014</v>
      </c>
      <c r="CF269" t="s">
        <v>113</v>
      </c>
      <c r="CG269" t="s">
        <v>843</v>
      </c>
      <c r="CH269" t="s">
        <v>4513</v>
      </c>
      <c r="CI269" t="s">
        <v>132</v>
      </c>
      <c r="CJ269">
        <v>2020</v>
      </c>
      <c r="CL269" t="s">
        <v>109</v>
      </c>
      <c r="CN269" t="s">
        <v>109</v>
      </c>
      <c r="CP269" t="s">
        <v>462</v>
      </c>
      <c r="CQ269" t="s">
        <v>4516</v>
      </c>
      <c r="CR269" t="s">
        <v>137</v>
      </c>
      <c r="CS269" t="str">
        <f>HYPERLINK("https://nconnect.nicmar.ac.in/pdf/412_resume_1771656922.pdf/Y2FyZWVy","View Resume")</f>
        <v>0</v>
      </c>
    </row>
    <row r="270" spans="1:97">
      <c r="A270" t="s">
        <v>138</v>
      </c>
      <c r="B270" t="s">
        <v>139</v>
      </c>
      <c r="C270" t="s">
        <v>140</v>
      </c>
      <c r="D270" t="s">
        <v>141</v>
      </c>
      <c r="E270" t="s">
        <v>4517</v>
      </c>
      <c r="F270" t="s">
        <v>4518</v>
      </c>
      <c r="G270">
        <v>8983277205</v>
      </c>
      <c r="H270" t="s">
        <v>103</v>
      </c>
      <c r="I270" t="s">
        <v>4519</v>
      </c>
      <c r="J270" t="s">
        <v>105</v>
      </c>
      <c r="K270" t="s">
        <v>1854</v>
      </c>
      <c r="L270" t="s">
        <v>4520</v>
      </c>
      <c r="M270" t="s">
        <v>4521</v>
      </c>
      <c r="N270" t="s">
        <v>113</v>
      </c>
      <c r="O270" t="s">
        <v>4522</v>
      </c>
      <c r="P270" t="s">
        <v>4523</v>
      </c>
      <c r="AI270" t="s">
        <v>4524</v>
      </c>
      <c r="AJ270" t="s">
        <v>4525</v>
      </c>
      <c r="AK270" t="s">
        <v>4526</v>
      </c>
      <c r="AL270">
        <v>75.06</v>
      </c>
      <c r="AN270">
        <v>1998</v>
      </c>
      <c r="AO270" t="s">
        <v>109</v>
      </c>
      <c r="AS270">
        <v>72.77</v>
      </c>
      <c r="AV270" t="s">
        <v>113</v>
      </c>
      <c r="AW270" t="s">
        <v>157</v>
      </c>
      <c r="AX270" t="s">
        <v>4527</v>
      </c>
      <c r="AY270" t="s">
        <v>4528</v>
      </c>
      <c r="AZ270">
        <v>72.77</v>
      </c>
      <c r="BB270">
        <v>2004</v>
      </c>
      <c r="BC270" t="s">
        <v>113</v>
      </c>
      <c r="BD270" t="s">
        <v>1753</v>
      </c>
      <c r="BE270" t="s">
        <v>4529</v>
      </c>
      <c r="BF270" t="s">
        <v>4530</v>
      </c>
      <c r="BG270">
        <v>72.06</v>
      </c>
      <c r="BI270">
        <v>2007</v>
      </c>
      <c r="BJ270">
        <v>2</v>
      </c>
      <c r="BL270">
        <v>9</v>
      </c>
      <c r="BN270" t="s">
        <v>113</v>
      </c>
      <c r="BO270" t="s">
        <v>1219</v>
      </c>
      <c r="BP270" t="s">
        <v>4531</v>
      </c>
      <c r="BQ270" t="s">
        <v>4532</v>
      </c>
      <c r="BR270">
        <v>69.3</v>
      </c>
      <c r="BS270">
        <v>7.68</v>
      </c>
      <c r="BT270">
        <v>2012</v>
      </c>
      <c r="BU270">
        <v>14</v>
      </c>
      <c r="BW270">
        <v>47</v>
      </c>
      <c r="BY270" t="s">
        <v>109</v>
      </c>
      <c r="CF270" t="s">
        <v>113</v>
      </c>
      <c r="CG270" t="s">
        <v>4533</v>
      </c>
      <c r="CH270" t="s">
        <v>4534</v>
      </c>
      <c r="CI270" t="s">
        <v>132</v>
      </c>
      <c r="CJ270">
        <v>2025</v>
      </c>
      <c r="CL270" t="s">
        <v>113</v>
      </c>
      <c r="CM270" t="s">
        <v>4535</v>
      </c>
      <c r="CN270" t="s">
        <v>113</v>
      </c>
      <c r="CO270" t="s">
        <v>4536</v>
      </c>
      <c r="CP270" t="s">
        <v>4537</v>
      </c>
      <c r="CQ270" t="s">
        <v>4538</v>
      </c>
      <c r="CR270" t="str">
        <f>HYPERLINK("https://nconnect.nicmar.ac.in/public/storage/profile/6998346f10996.png","Download")</f>
        <v>0</v>
      </c>
      <c r="CS270" t="str">
        <f>HYPERLINK("https://nconnect.nicmar.ac.in/pdf/215_resume_1771580745.pdf/Y2FyZWVy","View Resume")</f>
        <v>0</v>
      </c>
    </row>
    <row r="271" spans="1:97">
      <c r="A271" t="s">
        <v>658</v>
      </c>
      <c r="B271" t="s">
        <v>319</v>
      </c>
      <c r="C271" t="s">
        <v>140</v>
      </c>
      <c r="D271" t="s">
        <v>141</v>
      </c>
      <c r="E271" t="s">
        <v>4539</v>
      </c>
      <c r="F271" t="s">
        <v>4540</v>
      </c>
      <c r="G271">
        <v>9426779473</v>
      </c>
      <c r="H271" t="s">
        <v>170</v>
      </c>
      <c r="I271" t="s">
        <v>4541</v>
      </c>
      <c r="J271" t="s">
        <v>145</v>
      </c>
      <c r="K271" t="s">
        <v>507</v>
      </c>
      <c r="L271" t="s">
        <v>4542</v>
      </c>
      <c r="M271" t="s">
        <v>4543</v>
      </c>
      <c r="N271" t="s">
        <v>109</v>
      </c>
      <c r="AI271" t="s">
        <v>4544</v>
      </c>
      <c r="AJ271" t="s">
        <v>4545</v>
      </c>
      <c r="AK271" t="s">
        <v>278</v>
      </c>
      <c r="AL271">
        <v>84</v>
      </c>
      <c r="AN271">
        <v>1994</v>
      </c>
      <c r="AO271" t="s">
        <v>113</v>
      </c>
      <c r="AP271" t="s">
        <v>4546</v>
      </c>
      <c r="AQ271" t="s">
        <v>4547</v>
      </c>
      <c r="AR271" t="s">
        <v>4548</v>
      </c>
      <c r="AS271">
        <v>64</v>
      </c>
      <c r="AU271">
        <v>1996</v>
      </c>
      <c r="AV271" t="s">
        <v>109</v>
      </c>
      <c r="AW271" t="s">
        <v>343</v>
      </c>
      <c r="BC271" t="s">
        <v>113</v>
      </c>
      <c r="BD271" t="s">
        <v>4549</v>
      </c>
      <c r="BE271" t="s">
        <v>4550</v>
      </c>
      <c r="BF271" t="s">
        <v>310</v>
      </c>
      <c r="BG271">
        <v>64</v>
      </c>
      <c r="BI271">
        <v>2000</v>
      </c>
      <c r="BJ271">
        <v>2</v>
      </c>
      <c r="BL271">
        <v>47</v>
      </c>
      <c r="BN271" t="s">
        <v>113</v>
      </c>
      <c r="BO271" t="s">
        <v>4549</v>
      </c>
      <c r="BP271" t="s">
        <v>4550</v>
      </c>
      <c r="BQ271" t="s">
        <v>141</v>
      </c>
      <c r="BR271">
        <v>71</v>
      </c>
      <c r="BT271">
        <v>2002</v>
      </c>
      <c r="BU271">
        <v>14</v>
      </c>
      <c r="BW271">
        <v>47</v>
      </c>
      <c r="BY271" t="s">
        <v>109</v>
      </c>
      <c r="BZ271" t="s">
        <v>4551</v>
      </c>
      <c r="CB271" t="s">
        <v>4552</v>
      </c>
      <c r="CC271">
        <v>77</v>
      </c>
      <c r="CD271">
        <v>7.79</v>
      </c>
      <c r="CE271">
        <v>2008</v>
      </c>
      <c r="CF271" t="s">
        <v>113</v>
      </c>
      <c r="CG271" t="s">
        <v>4551</v>
      </c>
      <c r="CH271" t="s">
        <v>4553</v>
      </c>
      <c r="CI271" t="s">
        <v>132</v>
      </c>
      <c r="CJ271">
        <v>2008</v>
      </c>
      <c r="CL271" t="s">
        <v>109</v>
      </c>
      <c r="CN271" t="s">
        <v>113</v>
      </c>
      <c r="CO271" t="s">
        <v>4554</v>
      </c>
      <c r="CP271" t="s">
        <v>4555</v>
      </c>
      <c r="CQ271" t="s">
        <v>4556</v>
      </c>
      <c r="CR271" t="str">
        <f>HYPERLINK("https://nconnect.nicmar.ac.in/public/storage/profile/69996a561499f.png","Download")</f>
        <v>0</v>
      </c>
      <c r="CS271" t="str">
        <f>HYPERLINK("https://nconnect.nicmar.ac.in/pdf/420_resume_1771661999.pdf/Y2FyZWVy","View Resume")</f>
        <v>0</v>
      </c>
    </row>
    <row r="272" spans="1:97">
      <c r="A272" t="s">
        <v>482</v>
      </c>
      <c r="B272" t="s">
        <v>98</v>
      </c>
      <c r="C272" t="s">
        <v>140</v>
      </c>
      <c r="D272" t="s">
        <v>141</v>
      </c>
      <c r="E272" t="s">
        <v>4539</v>
      </c>
      <c r="F272" t="s">
        <v>4540</v>
      </c>
      <c r="G272">
        <v>9426779473</v>
      </c>
      <c r="H272" t="s">
        <v>170</v>
      </c>
      <c r="I272" t="s">
        <v>4541</v>
      </c>
      <c r="J272" t="s">
        <v>145</v>
      </c>
      <c r="K272" t="s">
        <v>507</v>
      </c>
      <c r="L272" t="s">
        <v>4542</v>
      </c>
      <c r="M272" t="s">
        <v>4543</v>
      </c>
      <c r="N272" t="s">
        <v>109</v>
      </c>
      <c r="AI272" t="s">
        <v>4544</v>
      </c>
      <c r="AJ272" t="s">
        <v>4545</v>
      </c>
      <c r="AK272" t="s">
        <v>278</v>
      </c>
      <c r="AL272">
        <v>84</v>
      </c>
      <c r="AN272">
        <v>1994</v>
      </c>
      <c r="AO272" t="s">
        <v>113</v>
      </c>
      <c r="AP272" t="s">
        <v>4546</v>
      </c>
      <c r="AQ272" t="s">
        <v>4547</v>
      </c>
      <c r="AR272" t="s">
        <v>4548</v>
      </c>
      <c r="AS272">
        <v>64</v>
      </c>
      <c r="AU272">
        <v>1996</v>
      </c>
      <c r="AV272" t="s">
        <v>109</v>
      </c>
      <c r="AW272" t="s">
        <v>343</v>
      </c>
      <c r="BC272" t="s">
        <v>113</v>
      </c>
      <c r="BD272" t="s">
        <v>4549</v>
      </c>
      <c r="BE272" t="s">
        <v>4550</v>
      </c>
      <c r="BF272" t="s">
        <v>310</v>
      </c>
      <c r="BG272">
        <v>64</v>
      </c>
      <c r="BI272">
        <v>2000</v>
      </c>
      <c r="BJ272">
        <v>2</v>
      </c>
      <c r="BL272">
        <v>47</v>
      </c>
      <c r="BN272" t="s">
        <v>113</v>
      </c>
      <c r="BO272" t="s">
        <v>4549</v>
      </c>
      <c r="BP272" t="s">
        <v>4550</v>
      </c>
      <c r="BQ272" t="s">
        <v>141</v>
      </c>
      <c r="BR272">
        <v>71</v>
      </c>
      <c r="BT272">
        <v>2002</v>
      </c>
      <c r="BU272">
        <v>14</v>
      </c>
      <c r="BW272">
        <v>47</v>
      </c>
      <c r="BY272" t="s">
        <v>109</v>
      </c>
      <c r="BZ272" t="s">
        <v>4551</v>
      </c>
      <c r="CB272" t="s">
        <v>4552</v>
      </c>
      <c r="CC272">
        <v>77</v>
      </c>
      <c r="CD272">
        <v>7.79</v>
      </c>
      <c r="CE272">
        <v>2008</v>
      </c>
      <c r="CF272" t="s">
        <v>113</v>
      </c>
      <c r="CG272" t="s">
        <v>4551</v>
      </c>
      <c r="CH272" t="s">
        <v>4553</v>
      </c>
      <c r="CI272" t="s">
        <v>132</v>
      </c>
      <c r="CJ272">
        <v>2008</v>
      </c>
      <c r="CL272" t="s">
        <v>109</v>
      </c>
      <c r="CN272" t="s">
        <v>113</v>
      </c>
      <c r="CO272" t="s">
        <v>4554</v>
      </c>
      <c r="CP272" t="s">
        <v>4555</v>
      </c>
      <c r="CQ272" t="s">
        <v>4557</v>
      </c>
      <c r="CR272" t="str">
        <f>HYPERLINK("https://nconnect.nicmar.ac.in/public/storage/profile/69996a561499f.png","Download")</f>
        <v>0</v>
      </c>
      <c r="CS272" t="str">
        <f>HYPERLINK("https://nconnect.nicmar.ac.in/pdf/420_resume_1771661999.pdf/Y2FyZWVy","View Resume")</f>
        <v>0</v>
      </c>
    </row>
    <row r="273" spans="1:97">
      <c r="A273" t="s">
        <v>138</v>
      </c>
      <c r="B273" t="s">
        <v>139</v>
      </c>
      <c r="C273" t="s">
        <v>140</v>
      </c>
      <c r="D273" t="s">
        <v>141</v>
      </c>
      <c r="E273" t="s">
        <v>4558</v>
      </c>
      <c r="F273" t="s">
        <v>4559</v>
      </c>
      <c r="G273">
        <v>8019206828</v>
      </c>
      <c r="H273" t="s">
        <v>103</v>
      </c>
      <c r="I273" t="s">
        <v>3136</v>
      </c>
      <c r="J273" t="s">
        <v>105</v>
      </c>
      <c r="K273" t="s">
        <v>2611</v>
      </c>
      <c r="L273" t="s">
        <v>4560</v>
      </c>
      <c r="M273" t="s">
        <v>4561</v>
      </c>
      <c r="N273" t="s">
        <v>109</v>
      </c>
      <c r="AI273" t="s">
        <v>4562</v>
      </c>
      <c r="AJ273" t="s">
        <v>4563</v>
      </c>
      <c r="AK273" t="s">
        <v>4564</v>
      </c>
      <c r="AL273">
        <v>85</v>
      </c>
      <c r="AN273">
        <v>2006</v>
      </c>
      <c r="AO273" t="s">
        <v>113</v>
      </c>
      <c r="AP273" t="s">
        <v>4565</v>
      </c>
      <c r="AQ273" t="s">
        <v>4566</v>
      </c>
      <c r="AR273" t="s">
        <v>4567</v>
      </c>
      <c r="AS273">
        <v>92.8</v>
      </c>
      <c r="AU273">
        <v>2008</v>
      </c>
      <c r="AV273" t="s">
        <v>109</v>
      </c>
      <c r="BC273" t="s">
        <v>113</v>
      </c>
      <c r="BD273" t="s">
        <v>1819</v>
      </c>
      <c r="BE273" t="s">
        <v>4568</v>
      </c>
      <c r="BF273" t="s">
        <v>310</v>
      </c>
      <c r="BG273">
        <v>75.7</v>
      </c>
      <c r="BI273">
        <v>2012</v>
      </c>
      <c r="BJ273">
        <v>1</v>
      </c>
      <c r="BL273">
        <v>9</v>
      </c>
      <c r="BN273" t="s">
        <v>113</v>
      </c>
      <c r="BO273" t="s">
        <v>1352</v>
      </c>
      <c r="BP273" t="s">
        <v>4569</v>
      </c>
      <c r="BQ273" t="s">
        <v>141</v>
      </c>
      <c r="BR273">
        <v>80</v>
      </c>
      <c r="BS273">
        <v>8</v>
      </c>
      <c r="BT273">
        <v>2014</v>
      </c>
      <c r="BU273">
        <v>14</v>
      </c>
      <c r="BW273">
        <v>47</v>
      </c>
      <c r="BY273" t="s">
        <v>109</v>
      </c>
      <c r="CF273" t="s">
        <v>113</v>
      </c>
      <c r="CG273" t="s">
        <v>141</v>
      </c>
      <c r="CH273" t="s">
        <v>1352</v>
      </c>
      <c r="CI273" t="s">
        <v>132</v>
      </c>
      <c r="CJ273">
        <v>2020</v>
      </c>
      <c r="CL273" t="s">
        <v>109</v>
      </c>
      <c r="CN273" t="s">
        <v>109</v>
      </c>
      <c r="CP273" t="s">
        <v>4570</v>
      </c>
      <c r="CQ273" t="s">
        <v>4571</v>
      </c>
      <c r="CR273" t="str">
        <f>HYPERLINK("https://nconnect.nicmar.ac.in/public/storage/profile/69996ebdc07a7.png","Download")</f>
        <v>0</v>
      </c>
      <c r="CS273" t="str">
        <f>HYPERLINK("https://nconnect.nicmar.ac.in/pdf/22_resume_1771666328.pdf/Y2FyZWVy","View Resume")</f>
        <v>0</v>
      </c>
    </row>
    <row r="274" spans="1:97">
      <c r="A274" t="s">
        <v>193</v>
      </c>
      <c r="B274" t="s">
        <v>139</v>
      </c>
      <c r="C274" t="s">
        <v>166</v>
      </c>
      <c r="D274" t="s">
        <v>194</v>
      </c>
      <c r="E274" t="s">
        <v>4572</v>
      </c>
      <c r="F274" t="s">
        <v>4573</v>
      </c>
      <c r="G274">
        <v>8378909509</v>
      </c>
      <c r="H274" t="s">
        <v>170</v>
      </c>
      <c r="I274" t="s">
        <v>4574</v>
      </c>
      <c r="J274" t="s">
        <v>105</v>
      </c>
      <c r="K274" t="s">
        <v>425</v>
      </c>
      <c r="L274" t="s">
        <v>4575</v>
      </c>
      <c r="M274" t="s">
        <v>4576</v>
      </c>
      <c r="N274" t="s">
        <v>109</v>
      </c>
      <c r="AI274" t="s">
        <v>4572</v>
      </c>
      <c r="AJ274" t="s">
        <v>4577</v>
      </c>
      <c r="AK274" t="s">
        <v>4231</v>
      </c>
      <c r="AL274">
        <v>56</v>
      </c>
      <c r="AN274">
        <v>2004</v>
      </c>
      <c r="AO274" t="s">
        <v>113</v>
      </c>
      <c r="AP274" t="s">
        <v>4572</v>
      </c>
      <c r="AQ274" t="s">
        <v>4577</v>
      </c>
      <c r="AR274" t="s">
        <v>4578</v>
      </c>
      <c r="AS274">
        <v>62</v>
      </c>
      <c r="AU274">
        <v>2006</v>
      </c>
      <c r="AV274" t="s">
        <v>109</v>
      </c>
      <c r="BC274" t="s">
        <v>113</v>
      </c>
      <c r="BD274" t="s">
        <v>4579</v>
      </c>
      <c r="BE274" t="s">
        <v>4580</v>
      </c>
      <c r="BF274" t="s">
        <v>4581</v>
      </c>
      <c r="BG274">
        <v>57</v>
      </c>
      <c r="BI274">
        <v>2009</v>
      </c>
      <c r="BJ274">
        <v>19</v>
      </c>
      <c r="BK274" t="s">
        <v>517</v>
      </c>
      <c r="BL274">
        <v>17</v>
      </c>
      <c r="BN274" t="s">
        <v>113</v>
      </c>
      <c r="BO274" t="s">
        <v>2916</v>
      </c>
      <c r="BP274" t="s">
        <v>4582</v>
      </c>
      <c r="BQ274" t="s">
        <v>194</v>
      </c>
      <c r="BR274">
        <v>62</v>
      </c>
      <c r="BT274">
        <v>2012</v>
      </c>
      <c r="BU274">
        <v>31</v>
      </c>
      <c r="BV274" t="s">
        <v>340</v>
      </c>
      <c r="BW274">
        <v>33</v>
      </c>
      <c r="BY274" t="s">
        <v>113</v>
      </c>
      <c r="BZ274" t="s">
        <v>2916</v>
      </c>
      <c r="CA274" t="s">
        <v>4582</v>
      </c>
      <c r="CB274" t="s">
        <v>4583</v>
      </c>
      <c r="CC274">
        <v>64</v>
      </c>
      <c r="CE274">
        <v>2013</v>
      </c>
      <c r="CF274" t="s">
        <v>113</v>
      </c>
      <c r="CG274" t="s">
        <v>4584</v>
      </c>
      <c r="CH274" t="s">
        <v>2916</v>
      </c>
      <c r="CI274" t="s">
        <v>241</v>
      </c>
      <c r="CK274" t="s">
        <v>109</v>
      </c>
      <c r="CL274" t="s">
        <v>109</v>
      </c>
      <c r="CN274" t="s">
        <v>113</v>
      </c>
      <c r="CO274" t="s">
        <v>4585</v>
      </c>
      <c r="CP274" t="s">
        <v>462</v>
      </c>
      <c r="CQ274" t="s">
        <v>4586</v>
      </c>
      <c r="CR274" t="s">
        <v>137</v>
      </c>
      <c r="CS274" t="str">
        <f>HYPERLINK("https://nconnect.nicmar.ac.in/pdf/427_resume_1771667128.pdf/Y2FyZWVy","View Resume")</f>
        <v>0</v>
      </c>
    </row>
    <row r="275" spans="1:97">
      <c r="A275" t="s">
        <v>138</v>
      </c>
      <c r="B275" t="s">
        <v>139</v>
      </c>
      <c r="C275" t="s">
        <v>140</v>
      </c>
      <c r="D275" t="s">
        <v>141</v>
      </c>
      <c r="E275" t="s">
        <v>4587</v>
      </c>
      <c r="F275" t="s">
        <v>4588</v>
      </c>
      <c r="G275">
        <v>9492117512</v>
      </c>
      <c r="H275" t="s">
        <v>103</v>
      </c>
      <c r="I275" t="s">
        <v>4589</v>
      </c>
      <c r="J275" t="s">
        <v>105</v>
      </c>
      <c r="K275" t="s">
        <v>4590</v>
      </c>
      <c r="L275" t="s">
        <v>4591</v>
      </c>
      <c r="M275" t="s">
        <v>4592</v>
      </c>
      <c r="N275" t="s">
        <v>109</v>
      </c>
      <c r="AI275" t="s">
        <v>4593</v>
      </c>
      <c r="AJ275" t="s">
        <v>1681</v>
      </c>
      <c r="AK275" t="s">
        <v>278</v>
      </c>
      <c r="AL275">
        <v>77.71</v>
      </c>
      <c r="AN275">
        <v>2001</v>
      </c>
      <c r="AO275" t="s">
        <v>113</v>
      </c>
      <c r="AP275" t="s">
        <v>4594</v>
      </c>
      <c r="AQ275" t="s">
        <v>4595</v>
      </c>
      <c r="AR275" t="s">
        <v>278</v>
      </c>
      <c r="AS275">
        <v>60.44</v>
      </c>
      <c r="AU275">
        <v>2003</v>
      </c>
      <c r="AV275" t="s">
        <v>109</v>
      </c>
      <c r="BC275" t="s">
        <v>113</v>
      </c>
      <c r="BD275" t="s">
        <v>4596</v>
      </c>
      <c r="BE275" t="s">
        <v>4597</v>
      </c>
      <c r="BF275" t="s">
        <v>310</v>
      </c>
      <c r="BG275">
        <v>71.8</v>
      </c>
      <c r="BH275">
        <v>7.18</v>
      </c>
      <c r="BI275">
        <v>2007</v>
      </c>
      <c r="BJ275">
        <v>2</v>
      </c>
      <c r="BL275">
        <v>9</v>
      </c>
      <c r="BN275" t="s">
        <v>113</v>
      </c>
      <c r="BO275" t="s">
        <v>541</v>
      </c>
      <c r="BP275" t="s">
        <v>541</v>
      </c>
      <c r="BQ275" t="s">
        <v>141</v>
      </c>
      <c r="BR275">
        <v>87.2</v>
      </c>
      <c r="BS275">
        <v>8.72</v>
      </c>
      <c r="BT275">
        <v>2010</v>
      </c>
      <c r="BU275">
        <v>14</v>
      </c>
      <c r="BW275">
        <v>47</v>
      </c>
      <c r="BY275" t="s">
        <v>109</v>
      </c>
      <c r="CF275" t="s">
        <v>113</v>
      </c>
      <c r="CG275" t="s">
        <v>4598</v>
      </c>
      <c r="CH275" t="s">
        <v>4599</v>
      </c>
      <c r="CI275" t="s">
        <v>132</v>
      </c>
      <c r="CJ275">
        <v>2025</v>
      </c>
      <c r="CL275" t="s">
        <v>113</v>
      </c>
      <c r="CM275" t="s">
        <v>4600</v>
      </c>
      <c r="CN275" t="s">
        <v>113</v>
      </c>
      <c r="CO275" t="s">
        <v>4601</v>
      </c>
      <c r="CP275" t="s">
        <v>4602</v>
      </c>
      <c r="CQ275" t="s">
        <v>4603</v>
      </c>
      <c r="CR275" t="str">
        <f>HYPERLINK("https://nconnect.nicmar.ac.in/public/storage/profile/69997620ae9b5.png","Download")</f>
        <v>0</v>
      </c>
      <c r="CS275" t="str">
        <f>HYPERLINK("https://nconnect.nicmar.ac.in/pdf/426_resume_1771667514.pdf/Y2FyZWVy","View Resume")</f>
        <v>0</v>
      </c>
    </row>
    <row r="276" spans="1:97">
      <c r="A276" t="s">
        <v>3623</v>
      </c>
      <c r="B276" t="s">
        <v>3624</v>
      </c>
      <c r="C276" t="s">
        <v>296</v>
      </c>
      <c r="D276" t="s">
        <v>297</v>
      </c>
      <c r="E276" t="s">
        <v>4604</v>
      </c>
      <c r="F276" t="s">
        <v>4605</v>
      </c>
      <c r="G276">
        <v>9820932248</v>
      </c>
      <c r="H276" t="s">
        <v>103</v>
      </c>
      <c r="I276" t="s">
        <v>4606</v>
      </c>
      <c r="J276" t="s">
        <v>105</v>
      </c>
      <c r="K276" t="s">
        <v>4607</v>
      </c>
      <c r="L276" t="s">
        <v>4608</v>
      </c>
      <c r="M276" t="s">
        <v>4609</v>
      </c>
      <c r="N276" t="s">
        <v>109</v>
      </c>
      <c r="AI276" t="s">
        <v>4610</v>
      </c>
      <c r="AJ276" t="s">
        <v>4611</v>
      </c>
      <c r="AK276" t="s">
        <v>4612</v>
      </c>
      <c r="AL276">
        <v>87.71</v>
      </c>
      <c r="AN276">
        <v>1983</v>
      </c>
      <c r="AO276" t="s">
        <v>113</v>
      </c>
      <c r="AP276" t="s">
        <v>4613</v>
      </c>
      <c r="AQ276" t="s">
        <v>4611</v>
      </c>
      <c r="AR276" t="s">
        <v>4614</v>
      </c>
      <c r="AS276">
        <v>78.67</v>
      </c>
      <c r="AU276">
        <v>1985</v>
      </c>
      <c r="AV276" t="s">
        <v>109</v>
      </c>
      <c r="BC276" t="s">
        <v>113</v>
      </c>
      <c r="BD276" t="s">
        <v>3320</v>
      </c>
      <c r="BE276" t="s">
        <v>1757</v>
      </c>
      <c r="BF276" t="s">
        <v>3875</v>
      </c>
      <c r="BG276">
        <v>72.7</v>
      </c>
      <c r="BI276">
        <v>1989</v>
      </c>
      <c r="BJ276">
        <v>2</v>
      </c>
      <c r="BL276">
        <v>9</v>
      </c>
      <c r="BN276" t="s">
        <v>113</v>
      </c>
      <c r="BO276" t="s">
        <v>4615</v>
      </c>
      <c r="BP276" t="s">
        <v>4616</v>
      </c>
      <c r="BQ276" t="s">
        <v>4617</v>
      </c>
      <c r="BR276">
        <v>75</v>
      </c>
      <c r="BS276">
        <v>7.5</v>
      </c>
      <c r="BT276">
        <v>2018</v>
      </c>
      <c r="BU276">
        <v>31</v>
      </c>
      <c r="BW276">
        <v>17</v>
      </c>
      <c r="BY276" t="s">
        <v>109</v>
      </c>
      <c r="CF276" t="s">
        <v>109</v>
      </c>
      <c r="CL276" t="s">
        <v>113</v>
      </c>
      <c r="CM276" t="s">
        <v>4618</v>
      </c>
      <c r="CN276" t="s">
        <v>113</v>
      </c>
      <c r="CO276" t="s">
        <v>4619</v>
      </c>
      <c r="CP276" t="s">
        <v>4620</v>
      </c>
      <c r="CQ276" t="s">
        <v>4621</v>
      </c>
      <c r="CR276" t="s">
        <v>137</v>
      </c>
      <c r="CS276" t="str">
        <f>HYPERLINK("https://nconnect.nicmar.ac.in/pdf/429_resume_1771669933.pdf/Y2FyZWVy","View Resume")</f>
        <v>0</v>
      </c>
    </row>
    <row r="277" spans="1:97">
      <c r="A277" t="s">
        <v>97</v>
      </c>
      <c r="B277" t="s">
        <v>98</v>
      </c>
      <c r="C277" t="s">
        <v>99</v>
      </c>
      <c r="D277" t="s">
        <v>100</v>
      </c>
      <c r="E277" t="s">
        <v>4604</v>
      </c>
      <c r="F277" t="s">
        <v>4605</v>
      </c>
      <c r="G277">
        <v>9820932248</v>
      </c>
      <c r="H277" t="s">
        <v>103</v>
      </c>
      <c r="I277" t="s">
        <v>4606</v>
      </c>
      <c r="J277" t="s">
        <v>105</v>
      </c>
      <c r="K277" t="s">
        <v>4607</v>
      </c>
      <c r="L277" t="s">
        <v>4608</v>
      </c>
      <c r="M277" t="s">
        <v>4609</v>
      </c>
      <c r="N277" t="s">
        <v>109</v>
      </c>
      <c r="AI277" t="s">
        <v>4610</v>
      </c>
      <c r="AJ277" t="s">
        <v>4611</v>
      </c>
      <c r="AK277" t="s">
        <v>4612</v>
      </c>
      <c r="AL277">
        <v>87.71</v>
      </c>
      <c r="AN277">
        <v>1983</v>
      </c>
      <c r="AO277" t="s">
        <v>113</v>
      </c>
      <c r="AP277" t="s">
        <v>4613</v>
      </c>
      <c r="AQ277" t="s">
        <v>4611</v>
      </c>
      <c r="AR277" t="s">
        <v>4614</v>
      </c>
      <c r="AS277">
        <v>78.67</v>
      </c>
      <c r="AU277">
        <v>1985</v>
      </c>
      <c r="AV277" t="s">
        <v>109</v>
      </c>
      <c r="BC277" t="s">
        <v>113</v>
      </c>
      <c r="BD277" t="s">
        <v>3320</v>
      </c>
      <c r="BE277" t="s">
        <v>1757</v>
      </c>
      <c r="BF277" t="s">
        <v>3875</v>
      </c>
      <c r="BG277">
        <v>72.7</v>
      </c>
      <c r="BI277">
        <v>1989</v>
      </c>
      <c r="BJ277">
        <v>2</v>
      </c>
      <c r="BL277">
        <v>9</v>
      </c>
      <c r="BN277" t="s">
        <v>113</v>
      </c>
      <c r="BO277" t="s">
        <v>4615</v>
      </c>
      <c r="BP277" t="s">
        <v>4616</v>
      </c>
      <c r="BQ277" t="s">
        <v>4617</v>
      </c>
      <c r="BR277">
        <v>75</v>
      </c>
      <c r="BS277">
        <v>7.5</v>
      </c>
      <c r="BT277">
        <v>2018</v>
      </c>
      <c r="BU277">
        <v>31</v>
      </c>
      <c r="BW277">
        <v>17</v>
      </c>
      <c r="BY277" t="s">
        <v>109</v>
      </c>
      <c r="CF277" t="s">
        <v>109</v>
      </c>
      <c r="CL277" t="s">
        <v>113</v>
      </c>
      <c r="CM277" t="s">
        <v>4618</v>
      </c>
      <c r="CN277" t="s">
        <v>113</v>
      </c>
      <c r="CO277" t="s">
        <v>4619</v>
      </c>
      <c r="CP277" t="s">
        <v>4620</v>
      </c>
      <c r="CQ277" t="s">
        <v>4622</v>
      </c>
      <c r="CR277" t="s">
        <v>137</v>
      </c>
      <c r="CS277" t="str">
        <f>HYPERLINK("https://nconnect.nicmar.ac.in/pdf/429_resume_1771669933.pdf/Y2FyZWVy","View Resume")</f>
        <v>0</v>
      </c>
    </row>
    <row r="278" spans="1:97">
      <c r="A278" t="s">
        <v>318</v>
      </c>
      <c r="B278" t="s">
        <v>319</v>
      </c>
      <c r="C278" t="s">
        <v>166</v>
      </c>
      <c r="D278" t="s">
        <v>320</v>
      </c>
      <c r="E278" t="s">
        <v>4623</v>
      </c>
      <c r="F278" t="s">
        <v>4624</v>
      </c>
      <c r="G278">
        <v>9049009367</v>
      </c>
      <c r="H278" t="s">
        <v>170</v>
      </c>
      <c r="I278" t="s">
        <v>4625</v>
      </c>
      <c r="J278" t="s">
        <v>906</v>
      </c>
      <c r="K278" t="s">
        <v>507</v>
      </c>
      <c r="L278" t="s">
        <v>4626</v>
      </c>
      <c r="M278" t="s">
        <v>4627</v>
      </c>
      <c r="N278" t="s">
        <v>113</v>
      </c>
      <c r="O278" t="s">
        <v>4628</v>
      </c>
      <c r="P278" t="s">
        <v>4629</v>
      </c>
      <c r="AI278" t="s">
        <v>4630</v>
      </c>
      <c r="AJ278" t="s">
        <v>4631</v>
      </c>
      <c r="AK278" t="s">
        <v>784</v>
      </c>
      <c r="AL278">
        <v>71.2</v>
      </c>
      <c r="AN278">
        <v>1989</v>
      </c>
      <c r="AO278" t="s">
        <v>113</v>
      </c>
      <c r="AP278" t="s">
        <v>4630</v>
      </c>
      <c r="AQ278" t="s">
        <v>4631</v>
      </c>
      <c r="AR278" t="s">
        <v>4632</v>
      </c>
      <c r="AS278">
        <v>66</v>
      </c>
      <c r="AU278">
        <v>1991</v>
      </c>
      <c r="AV278" t="s">
        <v>109</v>
      </c>
      <c r="BC278" t="s">
        <v>113</v>
      </c>
      <c r="BD278" t="s">
        <v>4633</v>
      </c>
      <c r="BE278" t="s">
        <v>4634</v>
      </c>
      <c r="BF278" t="s">
        <v>583</v>
      </c>
      <c r="BG278">
        <v>66.77</v>
      </c>
      <c r="BI278">
        <v>1995</v>
      </c>
      <c r="BJ278">
        <v>19</v>
      </c>
      <c r="BK278" t="s">
        <v>4635</v>
      </c>
      <c r="BL278">
        <v>53</v>
      </c>
      <c r="BM278" t="s">
        <v>959</v>
      </c>
      <c r="BN278" t="s">
        <v>113</v>
      </c>
      <c r="BO278" t="s">
        <v>4633</v>
      </c>
      <c r="BP278" t="s">
        <v>4633</v>
      </c>
      <c r="BQ278" t="s">
        <v>4636</v>
      </c>
      <c r="BR278">
        <v>66.97</v>
      </c>
      <c r="BT278">
        <v>1997</v>
      </c>
      <c r="BU278">
        <v>31</v>
      </c>
      <c r="BV278" t="s">
        <v>4637</v>
      </c>
      <c r="BW278">
        <v>23</v>
      </c>
      <c r="BY278" t="s">
        <v>113</v>
      </c>
      <c r="BZ278" t="s">
        <v>4638</v>
      </c>
      <c r="CA278" t="s">
        <v>4638</v>
      </c>
      <c r="CB278" t="s">
        <v>4639</v>
      </c>
      <c r="CC278">
        <v>60</v>
      </c>
      <c r="CE278">
        <v>2020</v>
      </c>
      <c r="CF278" t="s">
        <v>113</v>
      </c>
      <c r="CG278" t="s">
        <v>339</v>
      </c>
      <c r="CH278" t="s">
        <v>4640</v>
      </c>
      <c r="CI278" t="s">
        <v>132</v>
      </c>
      <c r="CJ278">
        <v>2011</v>
      </c>
      <c r="CL278" t="s">
        <v>113</v>
      </c>
      <c r="CM278" t="s">
        <v>4641</v>
      </c>
      <c r="CN278" t="s">
        <v>113</v>
      </c>
      <c r="CO278" t="s">
        <v>4642</v>
      </c>
      <c r="CP278" t="s">
        <v>4643</v>
      </c>
      <c r="CQ278" t="s">
        <v>4644</v>
      </c>
      <c r="CR278" t="str">
        <f>HYPERLINK("https://nconnect.nicmar.ac.in/public/storage/profile/699979f266498.png","Download")</f>
        <v>0</v>
      </c>
      <c r="CS278" t="str">
        <f>HYPERLINK("https://nconnect.nicmar.ac.in/pdf/428_resume_1771670239.pdf/Y2FyZWVy","View Resume")</f>
        <v>0</v>
      </c>
    </row>
    <row r="279" spans="1:97">
      <c r="A279" t="s">
        <v>193</v>
      </c>
      <c r="B279" t="s">
        <v>139</v>
      </c>
      <c r="C279" t="s">
        <v>166</v>
      </c>
      <c r="D279" t="s">
        <v>194</v>
      </c>
      <c r="E279" t="s">
        <v>4645</v>
      </c>
      <c r="F279" t="s">
        <v>4646</v>
      </c>
      <c r="G279">
        <v>9937012116</v>
      </c>
      <c r="H279" t="s">
        <v>170</v>
      </c>
      <c r="I279" t="s">
        <v>4647</v>
      </c>
      <c r="J279" t="s">
        <v>105</v>
      </c>
      <c r="K279" t="s">
        <v>4648</v>
      </c>
      <c r="L279" t="s">
        <v>4649</v>
      </c>
      <c r="M279" t="s">
        <v>4650</v>
      </c>
      <c r="N279" t="s">
        <v>109</v>
      </c>
      <c r="AI279" t="s">
        <v>4651</v>
      </c>
      <c r="AJ279" t="s">
        <v>4652</v>
      </c>
      <c r="AK279" t="s">
        <v>4653</v>
      </c>
      <c r="AL279">
        <v>85</v>
      </c>
      <c r="AN279">
        <v>1994</v>
      </c>
      <c r="AO279" t="s">
        <v>113</v>
      </c>
      <c r="AP279" t="s">
        <v>4654</v>
      </c>
      <c r="AQ279" t="s">
        <v>4655</v>
      </c>
      <c r="AR279" t="s">
        <v>4656</v>
      </c>
      <c r="AS279">
        <v>71</v>
      </c>
      <c r="AU279">
        <v>1996</v>
      </c>
      <c r="AV279" t="s">
        <v>109</v>
      </c>
      <c r="BC279" t="s">
        <v>113</v>
      </c>
      <c r="BD279" t="s">
        <v>4654</v>
      </c>
      <c r="BE279" t="s">
        <v>4657</v>
      </c>
      <c r="BF279" t="s">
        <v>4658</v>
      </c>
      <c r="BG279">
        <v>71</v>
      </c>
      <c r="BI279">
        <v>1999</v>
      </c>
      <c r="BJ279">
        <v>19</v>
      </c>
      <c r="BK279" t="s">
        <v>3894</v>
      </c>
      <c r="BL279">
        <v>53</v>
      </c>
      <c r="BM279" t="s">
        <v>2009</v>
      </c>
      <c r="BN279" t="s">
        <v>113</v>
      </c>
      <c r="BO279" t="s">
        <v>4659</v>
      </c>
      <c r="BP279" t="s">
        <v>4660</v>
      </c>
      <c r="BQ279" t="s">
        <v>4661</v>
      </c>
      <c r="BR279">
        <v>75</v>
      </c>
      <c r="BT279">
        <v>2004</v>
      </c>
      <c r="BU279">
        <v>31</v>
      </c>
      <c r="BV279" t="s">
        <v>4662</v>
      </c>
      <c r="BW279">
        <v>33</v>
      </c>
      <c r="BX279" t="s">
        <v>4663</v>
      </c>
      <c r="BY279" t="s">
        <v>113</v>
      </c>
      <c r="BZ279" t="s">
        <v>4659</v>
      </c>
      <c r="CA279" t="s">
        <v>4664</v>
      </c>
      <c r="CB279" t="s">
        <v>2009</v>
      </c>
      <c r="CC279">
        <v>63</v>
      </c>
      <c r="CE279">
        <v>2001</v>
      </c>
      <c r="CF279" t="s">
        <v>113</v>
      </c>
      <c r="CG279" t="s">
        <v>4665</v>
      </c>
      <c r="CH279" t="s">
        <v>4660</v>
      </c>
      <c r="CI279" t="s">
        <v>132</v>
      </c>
      <c r="CJ279">
        <v>2021</v>
      </c>
      <c r="CL279" t="s">
        <v>113</v>
      </c>
      <c r="CM279" t="s">
        <v>4666</v>
      </c>
      <c r="CN279" t="s">
        <v>113</v>
      </c>
      <c r="CO279" t="s">
        <v>4667</v>
      </c>
      <c r="CP279" t="s">
        <v>1249</v>
      </c>
      <c r="CQ279" t="s">
        <v>4668</v>
      </c>
      <c r="CR279" t="s">
        <v>137</v>
      </c>
      <c r="CS279" t="str">
        <f>HYPERLINK("https://nconnect.nicmar.ac.in/pdf/211_resume_1771670058.pdf/Y2FyZWVy","View Resume")</f>
        <v>0</v>
      </c>
    </row>
    <row r="280" spans="1:97">
      <c r="A280" t="s">
        <v>1187</v>
      </c>
      <c r="B280" t="s">
        <v>319</v>
      </c>
      <c r="C280" t="s">
        <v>99</v>
      </c>
      <c r="D280" t="s">
        <v>1188</v>
      </c>
      <c r="E280" t="s">
        <v>4669</v>
      </c>
      <c r="F280" t="s">
        <v>4670</v>
      </c>
      <c r="G280">
        <v>7875691295</v>
      </c>
      <c r="H280" t="s">
        <v>170</v>
      </c>
      <c r="I280" t="s">
        <v>4671</v>
      </c>
      <c r="J280" t="s">
        <v>105</v>
      </c>
      <c r="K280" t="s">
        <v>4672</v>
      </c>
      <c r="L280" t="s">
        <v>4673</v>
      </c>
      <c r="M280" t="s">
        <v>4674</v>
      </c>
      <c r="N280" t="s">
        <v>109</v>
      </c>
      <c r="AI280" t="s">
        <v>4675</v>
      </c>
      <c r="AJ280" t="s">
        <v>4676</v>
      </c>
      <c r="AK280" t="s">
        <v>4677</v>
      </c>
      <c r="AL280">
        <v>80</v>
      </c>
      <c r="AN280">
        <v>2007</v>
      </c>
      <c r="AO280" t="s">
        <v>113</v>
      </c>
      <c r="AP280" t="s">
        <v>4678</v>
      </c>
      <c r="AQ280" t="s">
        <v>4676</v>
      </c>
      <c r="AR280" t="s">
        <v>4679</v>
      </c>
      <c r="AS280">
        <v>56</v>
      </c>
      <c r="AU280">
        <v>2009</v>
      </c>
      <c r="AV280" t="s">
        <v>109</v>
      </c>
      <c r="BC280" t="s">
        <v>113</v>
      </c>
      <c r="BD280" t="s">
        <v>357</v>
      </c>
      <c r="BE280" t="s">
        <v>4680</v>
      </c>
      <c r="BF280" t="s">
        <v>4681</v>
      </c>
      <c r="BG280">
        <v>64</v>
      </c>
      <c r="BI280">
        <v>2014</v>
      </c>
      <c r="BJ280">
        <v>8</v>
      </c>
      <c r="BL280">
        <v>2</v>
      </c>
      <c r="BN280" t="s">
        <v>113</v>
      </c>
      <c r="BO280" t="s">
        <v>4682</v>
      </c>
      <c r="BP280" t="s">
        <v>4683</v>
      </c>
      <c r="BQ280" t="s">
        <v>4684</v>
      </c>
      <c r="BR280">
        <v>69.25</v>
      </c>
      <c r="BS280">
        <v>7.29</v>
      </c>
      <c r="BT280">
        <v>2023</v>
      </c>
      <c r="BU280">
        <v>31</v>
      </c>
      <c r="BV280" t="s">
        <v>4685</v>
      </c>
      <c r="BW280">
        <v>53</v>
      </c>
      <c r="BX280" t="s">
        <v>4686</v>
      </c>
      <c r="BY280" t="s">
        <v>109</v>
      </c>
      <c r="CF280" t="s">
        <v>109</v>
      </c>
      <c r="CL280" t="s">
        <v>109</v>
      </c>
      <c r="CN280" t="s">
        <v>109</v>
      </c>
      <c r="CP280" t="s">
        <v>4687</v>
      </c>
      <c r="CQ280" t="s">
        <v>4688</v>
      </c>
      <c r="CR280" t="s">
        <v>137</v>
      </c>
      <c r="CS280" t="str">
        <f>HYPERLINK("https://nconnect.nicmar.ac.in/pdf/433_resume_1771671119.pdf/Y2FyZWVy","View Resume")</f>
        <v>0</v>
      </c>
    </row>
    <row r="281" spans="1:97">
      <c r="A281" t="s">
        <v>774</v>
      </c>
      <c r="B281" t="s">
        <v>98</v>
      </c>
      <c r="C281" t="s">
        <v>705</v>
      </c>
      <c r="D281" t="s">
        <v>775</v>
      </c>
      <c r="E281" t="s">
        <v>4689</v>
      </c>
      <c r="F281" t="s">
        <v>4690</v>
      </c>
      <c r="G281">
        <v>9960595124</v>
      </c>
      <c r="H281" t="s">
        <v>170</v>
      </c>
      <c r="I281" t="s">
        <v>4691</v>
      </c>
      <c r="J281" t="s">
        <v>105</v>
      </c>
      <c r="K281" t="s">
        <v>528</v>
      </c>
      <c r="L281" t="s">
        <v>4692</v>
      </c>
      <c r="M281" t="s">
        <v>4693</v>
      </c>
      <c r="N281" t="s">
        <v>113</v>
      </c>
      <c r="O281" t="s">
        <v>4694</v>
      </c>
      <c r="P281" t="s">
        <v>4695</v>
      </c>
      <c r="AI281" t="s">
        <v>4696</v>
      </c>
      <c r="AJ281" t="s">
        <v>4697</v>
      </c>
      <c r="AK281" t="s">
        <v>4698</v>
      </c>
      <c r="AL281">
        <v>60</v>
      </c>
      <c r="AN281">
        <v>1995</v>
      </c>
      <c r="AO281" t="s">
        <v>113</v>
      </c>
      <c r="AP281" t="s">
        <v>4699</v>
      </c>
      <c r="AQ281" t="s">
        <v>4700</v>
      </c>
      <c r="AR281" t="s">
        <v>4701</v>
      </c>
      <c r="AS281">
        <v>57.17</v>
      </c>
      <c r="AU281">
        <v>1997</v>
      </c>
      <c r="AV281" t="s">
        <v>109</v>
      </c>
      <c r="BC281" t="s">
        <v>113</v>
      </c>
      <c r="BD281" t="s">
        <v>2753</v>
      </c>
      <c r="BE281" t="s">
        <v>4702</v>
      </c>
      <c r="BF281" t="s">
        <v>4703</v>
      </c>
      <c r="BG281">
        <v>73.25</v>
      </c>
      <c r="BI281">
        <v>2001</v>
      </c>
      <c r="BJ281">
        <v>19</v>
      </c>
      <c r="BK281" t="s">
        <v>4704</v>
      </c>
      <c r="BL281">
        <v>53</v>
      </c>
      <c r="BM281" t="s">
        <v>4705</v>
      </c>
      <c r="BN281" t="s">
        <v>113</v>
      </c>
      <c r="BO281" t="s">
        <v>2753</v>
      </c>
      <c r="BP281" t="s">
        <v>4706</v>
      </c>
      <c r="BQ281" t="s">
        <v>4707</v>
      </c>
      <c r="BR281">
        <v>64.86</v>
      </c>
      <c r="BT281">
        <v>2003</v>
      </c>
      <c r="BU281">
        <v>31</v>
      </c>
      <c r="BV281" t="s">
        <v>4708</v>
      </c>
      <c r="BW281">
        <v>33</v>
      </c>
      <c r="BY281" t="s">
        <v>113</v>
      </c>
      <c r="BZ281" t="s">
        <v>4709</v>
      </c>
      <c r="CA281" t="s">
        <v>4710</v>
      </c>
      <c r="CB281" t="s">
        <v>4711</v>
      </c>
      <c r="CC281">
        <v>60</v>
      </c>
      <c r="CE281">
        <v>2019</v>
      </c>
      <c r="CF281" t="s">
        <v>113</v>
      </c>
      <c r="CG281" t="s">
        <v>194</v>
      </c>
      <c r="CH281" t="s">
        <v>4712</v>
      </c>
      <c r="CI281" t="s">
        <v>132</v>
      </c>
      <c r="CJ281">
        <v>2014</v>
      </c>
      <c r="CL281" t="s">
        <v>109</v>
      </c>
      <c r="CN281" t="s">
        <v>113</v>
      </c>
      <c r="CO281" t="s">
        <v>4713</v>
      </c>
      <c r="CP281" t="s">
        <v>462</v>
      </c>
      <c r="CQ281" t="s">
        <v>4714</v>
      </c>
      <c r="CR281" t="s">
        <v>137</v>
      </c>
      <c r="CS281" t="str">
        <f>HYPERLINK("https://nconnect.nicmar.ac.in/pdf/423_resume_1771671632.pdf/Y2FyZWVy","View Resume")</f>
        <v>0</v>
      </c>
    </row>
    <row r="282" spans="1:97">
      <c r="A282" t="s">
        <v>138</v>
      </c>
      <c r="B282" t="s">
        <v>139</v>
      </c>
      <c r="C282" t="s">
        <v>140</v>
      </c>
      <c r="D282" t="s">
        <v>141</v>
      </c>
      <c r="E282" t="s">
        <v>4715</v>
      </c>
      <c r="F282" t="s">
        <v>4716</v>
      </c>
      <c r="G282">
        <v>9881499216</v>
      </c>
      <c r="H282" t="s">
        <v>170</v>
      </c>
      <c r="I282" t="s">
        <v>4717</v>
      </c>
      <c r="J282" t="s">
        <v>105</v>
      </c>
      <c r="K282" t="s">
        <v>1898</v>
      </c>
      <c r="L282" t="s">
        <v>4718</v>
      </c>
      <c r="M282" t="s">
        <v>4719</v>
      </c>
      <c r="N282" t="s">
        <v>109</v>
      </c>
      <c r="AI282" t="s">
        <v>4720</v>
      </c>
      <c r="AJ282" t="s">
        <v>1218</v>
      </c>
      <c r="AK282" t="s">
        <v>1301</v>
      </c>
      <c r="AL282">
        <v>71</v>
      </c>
      <c r="AN282">
        <v>1999</v>
      </c>
      <c r="AO282" t="s">
        <v>109</v>
      </c>
      <c r="AV282" t="s">
        <v>113</v>
      </c>
      <c r="AW282" t="s">
        <v>1151</v>
      </c>
      <c r="AX282" t="s">
        <v>4721</v>
      </c>
      <c r="AY282" t="s">
        <v>310</v>
      </c>
      <c r="AZ282">
        <v>81.27</v>
      </c>
      <c r="BB282">
        <v>2002</v>
      </c>
      <c r="BC282" t="s">
        <v>113</v>
      </c>
      <c r="BD282" t="s">
        <v>4722</v>
      </c>
      <c r="BE282" t="s">
        <v>4723</v>
      </c>
      <c r="BF282" t="s">
        <v>310</v>
      </c>
      <c r="BG282">
        <v>62</v>
      </c>
      <c r="BI282">
        <v>2005</v>
      </c>
      <c r="BJ282">
        <v>2</v>
      </c>
      <c r="BL282">
        <v>9</v>
      </c>
      <c r="BN282" t="s">
        <v>113</v>
      </c>
      <c r="BO282" t="s">
        <v>280</v>
      </c>
      <c r="BP282" t="s">
        <v>4724</v>
      </c>
      <c r="BQ282" t="s">
        <v>141</v>
      </c>
      <c r="BR282">
        <v>71.4</v>
      </c>
      <c r="BS282">
        <v>7.89</v>
      </c>
      <c r="BT282">
        <v>2016</v>
      </c>
      <c r="BU282">
        <v>14</v>
      </c>
      <c r="BW282">
        <v>47</v>
      </c>
      <c r="BY282" t="s">
        <v>109</v>
      </c>
      <c r="CF282" t="s">
        <v>113</v>
      </c>
      <c r="CG282" t="s">
        <v>4725</v>
      </c>
      <c r="CH282" t="s">
        <v>4726</v>
      </c>
      <c r="CI282" t="s">
        <v>132</v>
      </c>
      <c r="CJ282">
        <v>2025</v>
      </c>
      <c r="CL282" t="s">
        <v>113</v>
      </c>
      <c r="CM282" t="s">
        <v>4727</v>
      </c>
      <c r="CN282" t="s">
        <v>113</v>
      </c>
      <c r="CO282" t="s">
        <v>4728</v>
      </c>
      <c r="CP282" t="s">
        <v>4729</v>
      </c>
      <c r="CQ282" t="s">
        <v>4714</v>
      </c>
      <c r="CR282" t="str">
        <f>HYPERLINK("https://nconnect.nicmar.ac.in/public/storage/profile/6996fe8181cc9.png","Download")</f>
        <v>0</v>
      </c>
      <c r="CS282" t="str">
        <f>HYPERLINK("https://nconnect.nicmar.ac.in/pdf/83_resume_1771503118.pdf/Y2FyZWVy","View Resume")</f>
        <v>0</v>
      </c>
    </row>
    <row r="283" spans="1:97">
      <c r="A283" t="s">
        <v>193</v>
      </c>
      <c r="B283" t="s">
        <v>139</v>
      </c>
      <c r="C283" t="s">
        <v>166</v>
      </c>
      <c r="D283" t="s">
        <v>194</v>
      </c>
      <c r="E283" t="s">
        <v>4730</v>
      </c>
      <c r="F283" t="s">
        <v>4731</v>
      </c>
      <c r="G283">
        <v>9834438607</v>
      </c>
      <c r="H283" t="s">
        <v>103</v>
      </c>
      <c r="I283" t="s">
        <v>4732</v>
      </c>
      <c r="J283" t="s">
        <v>105</v>
      </c>
      <c r="K283" t="s">
        <v>881</v>
      </c>
      <c r="L283" t="s">
        <v>4733</v>
      </c>
      <c r="M283" t="s">
        <v>4734</v>
      </c>
      <c r="N283" t="s">
        <v>113</v>
      </c>
      <c r="O283" t="s">
        <v>4735</v>
      </c>
      <c r="P283" t="s">
        <v>4736</v>
      </c>
      <c r="AI283" t="s">
        <v>4737</v>
      </c>
      <c r="AJ283" t="s">
        <v>1547</v>
      </c>
      <c r="AK283" t="s">
        <v>959</v>
      </c>
      <c r="AL283">
        <v>53.86</v>
      </c>
      <c r="AN283">
        <v>1997</v>
      </c>
      <c r="AO283" t="s">
        <v>113</v>
      </c>
      <c r="AP283" t="s">
        <v>1525</v>
      </c>
      <c r="AQ283" t="s">
        <v>1547</v>
      </c>
      <c r="AR283" t="s">
        <v>4511</v>
      </c>
      <c r="AS283">
        <v>54.33</v>
      </c>
      <c r="AU283">
        <v>1999</v>
      </c>
      <c r="AV283" t="s">
        <v>109</v>
      </c>
      <c r="BC283" t="s">
        <v>113</v>
      </c>
      <c r="BD283" t="s">
        <v>1219</v>
      </c>
      <c r="BE283" t="s">
        <v>4738</v>
      </c>
      <c r="BF283" t="s">
        <v>3322</v>
      </c>
      <c r="BG283">
        <v>60</v>
      </c>
      <c r="BI283">
        <v>2003</v>
      </c>
      <c r="BJ283">
        <v>19</v>
      </c>
      <c r="BK283" t="s">
        <v>3555</v>
      </c>
      <c r="BL283">
        <v>53</v>
      </c>
      <c r="BM283" t="s">
        <v>3322</v>
      </c>
      <c r="BN283" t="s">
        <v>113</v>
      </c>
      <c r="BO283" t="s">
        <v>1219</v>
      </c>
      <c r="BP283" t="s">
        <v>4739</v>
      </c>
      <c r="BQ283" t="s">
        <v>748</v>
      </c>
      <c r="BR283">
        <v>60</v>
      </c>
      <c r="BT283">
        <v>2005</v>
      </c>
      <c r="BU283">
        <v>31</v>
      </c>
      <c r="BV283" t="s">
        <v>4740</v>
      </c>
      <c r="BW283">
        <v>33</v>
      </c>
      <c r="BY283" t="s">
        <v>109</v>
      </c>
      <c r="CF283" t="s">
        <v>113</v>
      </c>
      <c r="CG283" t="s">
        <v>843</v>
      </c>
      <c r="CH283" t="s">
        <v>4741</v>
      </c>
      <c r="CI283" t="s">
        <v>132</v>
      </c>
      <c r="CJ283">
        <v>2025</v>
      </c>
      <c r="CL283" t="s">
        <v>109</v>
      </c>
      <c r="CM283" t="s">
        <v>4742</v>
      </c>
      <c r="CN283" t="s">
        <v>113</v>
      </c>
      <c r="CO283" t="s">
        <v>4743</v>
      </c>
      <c r="CP283" t="s">
        <v>343</v>
      </c>
      <c r="CQ283" t="s">
        <v>4744</v>
      </c>
      <c r="CR283" t="str">
        <f>HYPERLINK("https://nconnect.nicmar.ac.in/public/storage/profile/69997158014f2.png","Download")</f>
        <v>0</v>
      </c>
      <c r="CS283" t="str">
        <f>HYPERLINK("https://nconnect.nicmar.ac.in/pdf/424_resume_1771671801.pdf/Y2FyZWVy","View Resume")</f>
        <v>0</v>
      </c>
    </row>
    <row r="284" spans="1:97">
      <c r="A284" t="s">
        <v>138</v>
      </c>
      <c r="B284" t="s">
        <v>139</v>
      </c>
      <c r="C284" t="s">
        <v>140</v>
      </c>
      <c r="D284" t="s">
        <v>141</v>
      </c>
      <c r="E284" t="s">
        <v>4745</v>
      </c>
      <c r="F284" t="s">
        <v>4746</v>
      </c>
      <c r="G284">
        <v>9988779099</v>
      </c>
      <c r="H284" t="s">
        <v>103</v>
      </c>
      <c r="I284" t="s">
        <v>4747</v>
      </c>
      <c r="J284" t="s">
        <v>145</v>
      </c>
      <c r="K284" t="s">
        <v>4748</v>
      </c>
      <c r="L284" t="s">
        <v>4749</v>
      </c>
      <c r="M284" t="s">
        <v>4750</v>
      </c>
      <c r="N284" t="s">
        <v>109</v>
      </c>
      <c r="AI284" t="s">
        <v>4751</v>
      </c>
      <c r="AJ284" t="s">
        <v>4752</v>
      </c>
      <c r="AK284" t="s">
        <v>4753</v>
      </c>
      <c r="AL284">
        <v>59</v>
      </c>
      <c r="AN284">
        <v>2005</v>
      </c>
      <c r="AO284" t="s">
        <v>113</v>
      </c>
      <c r="AP284" t="s">
        <v>4751</v>
      </c>
      <c r="AQ284" t="s">
        <v>4752</v>
      </c>
      <c r="AR284" t="s">
        <v>4754</v>
      </c>
      <c r="AS284">
        <v>59</v>
      </c>
      <c r="AU284">
        <v>2007</v>
      </c>
      <c r="AV284" t="s">
        <v>109</v>
      </c>
      <c r="BC284" t="s">
        <v>113</v>
      </c>
      <c r="BD284" t="s">
        <v>4755</v>
      </c>
      <c r="BE284" t="s">
        <v>4756</v>
      </c>
      <c r="BF284" t="s">
        <v>157</v>
      </c>
      <c r="BG284">
        <v>71.1</v>
      </c>
      <c r="BH284">
        <v>7.9</v>
      </c>
      <c r="BI284">
        <v>2011</v>
      </c>
      <c r="BJ284">
        <v>1</v>
      </c>
      <c r="BL284">
        <v>7</v>
      </c>
      <c r="BN284" t="s">
        <v>113</v>
      </c>
      <c r="BO284" t="s">
        <v>4757</v>
      </c>
      <c r="BP284" t="s">
        <v>4758</v>
      </c>
      <c r="BQ284" t="s">
        <v>4759</v>
      </c>
      <c r="BR284">
        <v>76.5</v>
      </c>
      <c r="BS284">
        <v>8.05</v>
      </c>
      <c r="BT284">
        <v>2015</v>
      </c>
      <c r="BU284">
        <v>14</v>
      </c>
      <c r="BW284">
        <v>7</v>
      </c>
      <c r="BY284" t="s">
        <v>109</v>
      </c>
      <c r="CF284" t="s">
        <v>113</v>
      </c>
      <c r="CG284" t="s">
        <v>4760</v>
      </c>
      <c r="CH284" t="s">
        <v>4761</v>
      </c>
      <c r="CI284" t="s">
        <v>132</v>
      </c>
      <c r="CJ284">
        <v>2022</v>
      </c>
      <c r="CL284" t="s">
        <v>113</v>
      </c>
      <c r="CM284" t="s">
        <v>4762</v>
      </c>
      <c r="CN284" t="s">
        <v>113</v>
      </c>
      <c r="CO284" t="s">
        <v>4763</v>
      </c>
      <c r="CP284" t="s">
        <v>4764</v>
      </c>
      <c r="CQ284" t="s">
        <v>4765</v>
      </c>
      <c r="CR284" t="str">
        <f>HYPERLINK("https://nconnect.nicmar.ac.in/public/storage/profile/699987e257b48.png","Download")</f>
        <v>0</v>
      </c>
      <c r="CS284" t="str">
        <f>HYPERLINK("https://nconnect.nicmar.ac.in/pdf/432_resume_1771672426.pdf/Y2FyZWVy","View Resume")</f>
        <v>0</v>
      </c>
    </row>
    <row r="285" spans="1:97">
      <c r="A285" t="s">
        <v>165</v>
      </c>
      <c r="B285" t="s">
        <v>139</v>
      </c>
      <c r="C285" t="s">
        <v>166</v>
      </c>
      <c r="D285" t="s">
        <v>167</v>
      </c>
      <c r="E285" t="s">
        <v>4766</v>
      </c>
      <c r="F285" t="s">
        <v>4767</v>
      </c>
      <c r="G285">
        <v>8446520331</v>
      </c>
      <c r="H285" t="s">
        <v>103</v>
      </c>
      <c r="I285" t="s">
        <v>4768</v>
      </c>
      <c r="J285" t="s">
        <v>105</v>
      </c>
      <c r="K285" t="s">
        <v>4769</v>
      </c>
      <c r="L285" t="s">
        <v>4770</v>
      </c>
      <c r="M285" t="s">
        <v>4771</v>
      </c>
      <c r="N285" t="s">
        <v>109</v>
      </c>
      <c r="AI285" t="s">
        <v>4772</v>
      </c>
      <c r="AJ285" t="s">
        <v>4773</v>
      </c>
      <c r="AK285" t="s">
        <v>278</v>
      </c>
      <c r="AL285">
        <v>77.53</v>
      </c>
      <c r="AN285">
        <v>2009</v>
      </c>
      <c r="AO285" t="s">
        <v>113</v>
      </c>
      <c r="AP285" t="s">
        <v>4774</v>
      </c>
      <c r="AQ285" t="s">
        <v>4773</v>
      </c>
      <c r="AR285" t="s">
        <v>278</v>
      </c>
      <c r="AS285">
        <v>66.33</v>
      </c>
      <c r="AU285">
        <v>2011</v>
      </c>
      <c r="AV285" t="s">
        <v>109</v>
      </c>
      <c r="BC285" t="s">
        <v>113</v>
      </c>
      <c r="BD285" t="s">
        <v>3320</v>
      </c>
      <c r="BE285" t="s">
        <v>4775</v>
      </c>
      <c r="BF285" t="s">
        <v>1050</v>
      </c>
      <c r="BG285">
        <v>69.29</v>
      </c>
      <c r="BI285">
        <v>2015</v>
      </c>
      <c r="BJ285">
        <v>19</v>
      </c>
      <c r="BK285" t="s">
        <v>1050</v>
      </c>
      <c r="BL285">
        <v>34</v>
      </c>
      <c r="BN285" t="s">
        <v>113</v>
      </c>
      <c r="BO285" t="s">
        <v>4776</v>
      </c>
      <c r="BP285" t="s">
        <v>4776</v>
      </c>
      <c r="BQ285" t="s">
        <v>4777</v>
      </c>
      <c r="BR285">
        <v>77.9</v>
      </c>
      <c r="BS285">
        <v>7.79</v>
      </c>
      <c r="BT285">
        <v>2019</v>
      </c>
      <c r="BU285">
        <v>31</v>
      </c>
      <c r="BV285" t="s">
        <v>4778</v>
      </c>
      <c r="BW285">
        <v>53</v>
      </c>
      <c r="BX285" t="s">
        <v>4777</v>
      </c>
      <c r="BY285" t="s">
        <v>109</v>
      </c>
      <c r="CF285" t="s">
        <v>113</v>
      </c>
      <c r="CG285" t="s">
        <v>4779</v>
      </c>
      <c r="CH285" t="s">
        <v>4780</v>
      </c>
      <c r="CI285" t="s">
        <v>132</v>
      </c>
      <c r="CJ285">
        <v>2026</v>
      </c>
      <c r="CL285" t="s">
        <v>113</v>
      </c>
      <c r="CM285" t="s">
        <v>4781</v>
      </c>
      <c r="CN285" t="s">
        <v>113</v>
      </c>
      <c r="CO285" t="s">
        <v>4782</v>
      </c>
      <c r="CP285" t="s">
        <v>4783</v>
      </c>
      <c r="CQ285" t="s">
        <v>4784</v>
      </c>
      <c r="CR285" t="str">
        <f>HYPERLINK("https://nconnect.nicmar.ac.in/public/storage/profile/699981d1a2599.png","Download")</f>
        <v>0</v>
      </c>
      <c r="CS285" t="str">
        <f>HYPERLINK("https://nconnect.nicmar.ac.in/pdf/430_resume_1771672063.pdf/Y2FyZWVy","View Resume")</f>
        <v>0</v>
      </c>
    </row>
    <row r="286" spans="1:97">
      <c r="A286" t="s">
        <v>193</v>
      </c>
      <c r="B286" t="s">
        <v>139</v>
      </c>
      <c r="C286" t="s">
        <v>166</v>
      </c>
      <c r="D286" t="s">
        <v>194</v>
      </c>
      <c r="E286" t="s">
        <v>4785</v>
      </c>
      <c r="F286" t="s">
        <v>4786</v>
      </c>
      <c r="G286">
        <v>9004474183</v>
      </c>
      <c r="H286" t="s">
        <v>170</v>
      </c>
      <c r="I286" t="s">
        <v>4787</v>
      </c>
      <c r="J286" t="s">
        <v>105</v>
      </c>
      <c r="K286" t="s">
        <v>528</v>
      </c>
      <c r="L286" t="s">
        <v>4788</v>
      </c>
      <c r="M286" t="s">
        <v>4789</v>
      </c>
      <c r="N286" t="s">
        <v>109</v>
      </c>
      <c r="AI286" t="s">
        <v>4790</v>
      </c>
      <c r="AJ286" t="s">
        <v>4791</v>
      </c>
      <c r="AK286" t="s">
        <v>1216</v>
      </c>
      <c r="AL286">
        <v>85</v>
      </c>
      <c r="AN286">
        <v>2006</v>
      </c>
      <c r="AO286" t="s">
        <v>113</v>
      </c>
      <c r="AP286" t="s">
        <v>4790</v>
      </c>
      <c r="AQ286" t="s">
        <v>4792</v>
      </c>
      <c r="AR286" t="s">
        <v>278</v>
      </c>
      <c r="AS286">
        <v>67</v>
      </c>
      <c r="AU286">
        <v>2008</v>
      </c>
      <c r="AV286" t="s">
        <v>109</v>
      </c>
      <c r="BC286" t="s">
        <v>113</v>
      </c>
      <c r="BD286" t="s">
        <v>257</v>
      </c>
      <c r="BE286" t="s">
        <v>4793</v>
      </c>
      <c r="BF286" t="s">
        <v>4794</v>
      </c>
      <c r="BG286">
        <v>79</v>
      </c>
      <c r="BH286">
        <v>7.9</v>
      </c>
      <c r="BI286">
        <v>2012</v>
      </c>
      <c r="BJ286">
        <v>18</v>
      </c>
      <c r="BL286">
        <v>52</v>
      </c>
      <c r="BN286" t="s">
        <v>113</v>
      </c>
      <c r="BO286" t="s">
        <v>4795</v>
      </c>
      <c r="BP286" t="s">
        <v>4796</v>
      </c>
      <c r="BQ286" t="s">
        <v>4797</v>
      </c>
      <c r="BR286">
        <v>72</v>
      </c>
      <c r="BT286">
        <v>2015</v>
      </c>
      <c r="BU286">
        <v>31</v>
      </c>
      <c r="BV286" t="s">
        <v>4798</v>
      </c>
      <c r="BW286">
        <v>33</v>
      </c>
      <c r="BY286" t="s">
        <v>109</v>
      </c>
      <c r="CF286" t="s">
        <v>113</v>
      </c>
      <c r="CG286" t="s">
        <v>748</v>
      </c>
      <c r="CH286" t="s">
        <v>4799</v>
      </c>
      <c r="CI286" t="s">
        <v>241</v>
      </c>
      <c r="CK286" t="s">
        <v>113</v>
      </c>
      <c r="CL286" t="s">
        <v>109</v>
      </c>
      <c r="CN286" t="s">
        <v>113</v>
      </c>
      <c r="CO286" t="s">
        <v>4800</v>
      </c>
      <c r="CP286" t="s">
        <v>4801</v>
      </c>
      <c r="CQ286" t="s">
        <v>4802</v>
      </c>
      <c r="CR286" t="str">
        <f>HYPERLINK("https://nconnect.nicmar.ac.in/public/storage/profile/69993da03bdda.png","Download")</f>
        <v>0</v>
      </c>
      <c r="CS286" t="str">
        <f>HYPERLINK("https://nconnect.nicmar.ac.in/pdf/436_resume_1771673851.pdf/Y2FyZWVy","View Resume")</f>
        <v>0</v>
      </c>
    </row>
    <row r="287" spans="1:97">
      <c r="A287" t="s">
        <v>848</v>
      </c>
      <c r="B287" t="s">
        <v>139</v>
      </c>
      <c r="C287" t="s">
        <v>166</v>
      </c>
      <c r="D287" t="s">
        <v>849</v>
      </c>
      <c r="E287" t="s">
        <v>4803</v>
      </c>
      <c r="F287" t="s">
        <v>4804</v>
      </c>
      <c r="G287">
        <v>9730034455</v>
      </c>
      <c r="H287" t="s">
        <v>103</v>
      </c>
      <c r="I287" t="s">
        <v>4805</v>
      </c>
      <c r="J287" t="s">
        <v>105</v>
      </c>
      <c r="K287" t="s">
        <v>4806</v>
      </c>
      <c r="L287" t="s">
        <v>4807</v>
      </c>
      <c r="M287" t="s">
        <v>4808</v>
      </c>
      <c r="N287" t="s">
        <v>109</v>
      </c>
      <c r="AI287" t="s">
        <v>4809</v>
      </c>
      <c r="AJ287" t="s">
        <v>4810</v>
      </c>
      <c r="AK287" t="s">
        <v>4811</v>
      </c>
      <c r="AL287">
        <v>68</v>
      </c>
      <c r="AN287">
        <v>1995</v>
      </c>
      <c r="AO287" t="s">
        <v>113</v>
      </c>
      <c r="AP287" t="s">
        <v>4812</v>
      </c>
      <c r="AQ287" t="s">
        <v>4810</v>
      </c>
      <c r="AR287" t="s">
        <v>4813</v>
      </c>
      <c r="AS287">
        <v>73</v>
      </c>
      <c r="AU287">
        <v>1997</v>
      </c>
      <c r="AV287" t="s">
        <v>109</v>
      </c>
      <c r="BC287" t="s">
        <v>113</v>
      </c>
      <c r="BD287" t="s">
        <v>4814</v>
      </c>
      <c r="BE287" t="s">
        <v>4814</v>
      </c>
      <c r="BF287" t="s">
        <v>4815</v>
      </c>
      <c r="BG287">
        <v>64</v>
      </c>
      <c r="BI287">
        <v>1995</v>
      </c>
      <c r="BJ287">
        <v>19</v>
      </c>
      <c r="BK287" t="s">
        <v>4816</v>
      </c>
      <c r="BL287">
        <v>53</v>
      </c>
      <c r="BM287" t="s">
        <v>4817</v>
      </c>
      <c r="BN287" t="s">
        <v>113</v>
      </c>
      <c r="BO287" t="s">
        <v>4818</v>
      </c>
      <c r="BP287" t="s">
        <v>4819</v>
      </c>
      <c r="BQ287" t="s">
        <v>4820</v>
      </c>
      <c r="BR287">
        <v>60</v>
      </c>
      <c r="BT287">
        <v>1997</v>
      </c>
      <c r="BU287">
        <v>31</v>
      </c>
      <c r="BV287" t="s">
        <v>4821</v>
      </c>
      <c r="BW287">
        <v>53</v>
      </c>
      <c r="BX287" t="s">
        <v>4822</v>
      </c>
      <c r="BY287" t="s">
        <v>113</v>
      </c>
      <c r="BZ287" t="s">
        <v>280</v>
      </c>
      <c r="CA287" t="s">
        <v>4823</v>
      </c>
      <c r="CB287" t="s">
        <v>4824</v>
      </c>
      <c r="CC287">
        <v>68</v>
      </c>
      <c r="CD287" t="s">
        <v>4825</v>
      </c>
      <c r="CE287">
        <v>2020</v>
      </c>
      <c r="CF287" t="s">
        <v>113</v>
      </c>
      <c r="CG287" t="s">
        <v>4826</v>
      </c>
      <c r="CH287" t="s">
        <v>4827</v>
      </c>
      <c r="CI287" t="s">
        <v>132</v>
      </c>
      <c r="CJ287">
        <v>2017</v>
      </c>
      <c r="CL287" t="s">
        <v>113</v>
      </c>
      <c r="CM287" t="s">
        <v>4828</v>
      </c>
      <c r="CN287" t="s">
        <v>113</v>
      </c>
      <c r="CO287" t="s">
        <v>4829</v>
      </c>
      <c r="CP287" t="s">
        <v>437</v>
      </c>
      <c r="CQ287" t="s">
        <v>4830</v>
      </c>
      <c r="CR287" t="str">
        <f>HYPERLINK("https://nconnect.nicmar.ac.in/public/storage/profile/69984c1fc7dde.png","Download")</f>
        <v>0</v>
      </c>
      <c r="CS287" t="str">
        <f>HYPERLINK("https://nconnect.nicmar.ac.in/pdf/377_resume_1771674546.pdf/Y2FyZWVy","View Resume")</f>
        <v>0</v>
      </c>
    </row>
    <row r="288" spans="1:97">
      <c r="A288" t="s">
        <v>1207</v>
      </c>
      <c r="B288" t="s">
        <v>139</v>
      </c>
      <c r="C288" t="s">
        <v>166</v>
      </c>
      <c r="D288" t="s">
        <v>1208</v>
      </c>
      <c r="E288" t="s">
        <v>4803</v>
      </c>
      <c r="F288" t="s">
        <v>4804</v>
      </c>
      <c r="G288">
        <v>9730034455</v>
      </c>
      <c r="H288" t="s">
        <v>103</v>
      </c>
      <c r="I288" t="s">
        <v>4805</v>
      </c>
      <c r="J288" t="s">
        <v>105</v>
      </c>
      <c r="K288" t="s">
        <v>4806</v>
      </c>
      <c r="L288" t="s">
        <v>4807</v>
      </c>
      <c r="M288" t="s">
        <v>4808</v>
      </c>
      <c r="N288" t="s">
        <v>109</v>
      </c>
      <c r="AI288" t="s">
        <v>4809</v>
      </c>
      <c r="AJ288" t="s">
        <v>4810</v>
      </c>
      <c r="AK288" t="s">
        <v>4811</v>
      </c>
      <c r="AL288">
        <v>68</v>
      </c>
      <c r="AN288">
        <v>1995</v>
      </c>
      <c r="AO288" t="s">
        <v>113</v>
      </c>
      <c r="AP288" t="s">
        <v>4812</v>
      </c>
      <c r="AQ288" t="s">
        <v>4810</v>
      </c>
      <c r="AR288" t="s">
        <v>4813</v>
      </c>
      <c r="AS288">
        <v>73</v>
      </c>
      <c r="AU288">
        <v>1997</v>
      </c>
      <c r="AV288" t="s">
        <v>109</v>
      </c>
      <c r="BC288" t="s">
        <v>113</v>
      </c>
      <c r="BD288" t="s">
        <v>4814</v>
      </c>
      <c r="BE288" t="s">
        <v>4814</v>
      </c>
      <c r="BF288" t="s">
        <v>4815</v>
      </c>
      <c r="BG288">
        <v>64</v>
      </c>
      <c r="BI288">
        <v>1995</v>
      </c>
      <c r="BJ288">
        <v>19</v>
      </c>
      <c r="BK288" t="s">
        <v>4816</v>
      </c>
      <c r="BL288">
        <v>53</v>
      </c>
      <c r="BM288" t="s">
        <v>4817</v>
      </c>
      <c r="BN288" t="s">
        <v>113</v>
      </c>
      <c r="BO288" t="s">
        <v>4818</v>
      </c>
      <c r="BP288" t="s">
        <v>4819</v>
      </c>
      <c r="BQ288" t="s">
        <v>4820</v>
      </c>
      <c r="BR288">
        <v>60</v>
      </c>
      <c r="BT288">
        <v>1997</v>
      </c>
      <c r="BU288">
        <v>31</v>
      </c>
      <c r="BV288" t="s">
        <v>4821</v>
      </c>
      <c r="BW288">
        <v>53</v>
      </c>
      <c r="BX288" t="s">
        <v>4822</v>
      </c>
      <c r="BY288" t="s">
        <v>113</v>
      </c>
      <c r="BZ288" t="s">
        <v>280</v>
      </c>
      <c r="CA288" t="s">
        <v>4823</v>
      </c>
      <c r="CB288" t="s">
        <v>4824</v>
      </c>
      <c r="CC288">
        <v>68</v>
      </c>
      <c r="CD288" t="s">
        <v>4825</v>
      </c>
      <c r="CE288">
        <v>2020</v>
      </c>
      <c r="CF288" t="s">
        <v>113</v>
      </c>
      <c r="CG288" t="s">
        <v>4826</v>
      </c>
      <c r="CH288" t="s">
        <v>4827</v>
      </c>
      <c r="CI288" t="s">
        <v>132</v>
      </c>
      <c r="CJ288">
        <v>2017</v>
      </c>
      <c r="CL288" t="s">
        <v>113</v>
      </c>
      <c r="CM288" t="s">
        <v>4828</v>
      </c>
      <c r="CN288" t="s">
        <v>113</v>
      </c>
      <c r="CO288" t="s">
        <v>4829</v>
      </c>
      <c r="CP288" t="s">
        <v>437</v>
      </c>
      <c r="CQ288" t="s">
        <v>4831</v>
      </c>
      <c r="CR288" t="str">
        <f>HYPERLINK("https://nconnect.nicmar.ac.in/public/storage/profile/69984c1fc7dde.png","Download")</f>
        <v>0</v>
      </c>
      <c r="CS288" t="str">
        <f>HYPERLINK("https://nconnect.nicmar.ac.in/pdf/377_resume_1771674546.pdf/Y2FyZWVy","View Resume")</f>
        <v>0</v>
      </c>
    </row>
    <row r="289" spans="1:97">
      <c r="A289" t="s">
        <v>344</v>
      </c>
      <c r="B289" t="s">
        <v>98</v>
      </c>
      <c r="C289" t="s">
        <v>296</v>
      </c>
      <c r="D289" t="s">
        <v>345</v>
      </c>
      <c r="E289" t="s">
        <v>4832</v>
      </c>
      <c r="F289" t="s">
        <v>4833</v>
      </c>
      <c r="G289">
        <v>8055698750</v>
      </c>
      <c r="H289" t="s">
        <v>103</v>
      </c>
      <c r="I289" t="s">
        <v>4834</v>
      </c>
      <c r="J289" t="s">
        <v>105</v>
      </c>
      <c r="K289" t="s">
        <v>4835</v>
      </c>
      <c r="L289" t="s">
        <v>4836</v>
      </c>
      <c r="M289" t="s">
        <v>4837</v>
      </c>
      <c r="N289" t="s">
        <v>109</v>
      </c>
      <c r="AI289" t="s">
        <v>4838</v>
      </c>
      <c r="AJ289" t="s">
        <v>4839</v>
      </c>
      <c r="AK289" t="s">
        <v>1216</v>
      </c>
      <c r="AL289">
        <v>65.33</v>
      </c>
      <c r="AN289">
        <v>2006</v>
      </c>
      <c r="AO289" t="s">
        <v>113</v>
      </c>
      <c r="AP289" t="s">
        <v>4840</v>
      </c>
      <c r="AQ289" t="s">
        <v>4839</v>
      </c>
      <c r="AR289" t="s">
        <v>278</v>
      </c>
      <c r="AS289">
        <v>55.83</v>
      </c>
      <c r="AU289">
        <v>2008</v>
      </c>
      <c r="AV289" t="s">
        <v>109</v>
      </c>
      <c r="BC289" t="s">
        <v>113</v>
      </c>
      <c r="BD289" t="s">
        <v>4841</v>
      </c>
      <c r="BE289" t="s">
        <v>4842</v>
      </c>
      <c r="BF289" t="s">
        <v>310</v>
      </c>
      <c r="BG289">
        <v>58.93</v>
      </c>
      <c r="BH289">
        <v>6.14</v>
      </c>
      <c r="BI289">
        <v>2012</v>
      </c>
      <c r="BJ289">
        <v>2</v>
      </c>
      <c r="BL289">
        <v>9</v>
      </c>
      <c r="BN289" t="s">
        <v>113</v>
      </c>
      <c r="BO289" t="s">
        <v>4843</v>
      </c>
      <c r="BP289" t="s">
        <v>4843</v>
      </c>
      <c r="BQ289" t="s">
        <v>4844</v>
      </c>
      <c r="BR289">
        <v>74.2</v>
      </c>
      <c r="BS289">
        <v>7.42</v>
      </c>
      <c r="BT289">
        <v>2016</v>
      </c>
      <c r="BU289">
        <v>16</v>
      </c>
      <c r="BW289">
        <v>49</v>
      </c>
      <c r="BY289" t="s">
        <v>109</v>
      </c>
      <c r="CF289" t="s">
        <v>109</v>
      </c>
      <c r="CL289" t="s">
        <v>113</v>
      </c>
      <c r="CM289" t="s">
        <v>4845</v>
      </c>
      <c r="CN289" t="s">
        <v>113</v>
      </c>
      <c r="CO289" t="s">
        <v>4846</v>
      </c>
      <c r="CP289" t="s">
        <v>4847</v>
      </c>
      <c r="CQ289" t="s">
        <v>4848</v>
      </c>
      <c r="CR289" t="s">
        <v>137</v>
      </c>
      <c r="CS289" t="str">
        <f>HYPERLINK("https://nconnect.nicmar.ac.in/pdf/441_resume_1771674731.pdf/Y2FyZWVy","View Resume")</f>
        <v>0</v>
      </c>
    </row>
    <row r="290" spans="1:97">
      <c r="A290" t="s">
        <v>138</v>
      </c>
      <c r="B290" t="s">
        <v>139</v>
      </c>
      <c r="C290" t="s">
        <v>140</v>
      </c>
      <c r="D290" t="s">
        <v>141</v>
      </c>
      <c r="E290" t="s">
        <v>4849</v>
      </c>
      <c r="F290" t="s">
        <v>4850</v>
      </c>
      <c r="G290">
        <v>8179559666</v>
      </c>
      <c r="H290" t="s">
        <v>170</v>
      </c>
      <c r="I290" t="s">
        <v>4851</v>
      </c>
      <c r="J290" t="s">
        <v>145</v>
      </c>
      <c r="K290" t="s">
        <v>1343</v>
      </c>
      <c r="L290" t="s">
        <v>4852</v>
      </c>
      <c r="M290" t="s">
        <v>4853</v>
      </c>
      <c r="N290" t="s">
        <v>109</v>
      </c>
      <c r="AI290" t="s">
        <v>4854</v>
      </c>
      <c r="AJ290" t="s">
        <v>4855</v>
      </c>
      <c r="AK290" t="s">
        <v>4856</v>
      </c>
      <c r="AL290">
        <v>81</v>
      </c>
      <c r="AN290">
        <v>2006</v>
      </c>
      <c r="AO290" t="s">
        <v>113</v>
      </c>
      <c r="AP290" t="s">
        <v>4857</v>
      </c>
      <c r="AQ290" t="s">
        <v>3533</v>
      </c>
      <c r="AR290" t="s">
        <v>4856</v>
      </c>
      <c r="AS290">
        <v>79</v>
      </c>
      <c r="AU290">
        <v>2008</v>
      </c>
      <c r="AV290" t="s">
        <v>109</v>
      </c>
      <c r="BC290" t="s">
        <v>113</v>
      </c>
      <c r="BD290" t="s">
        <v>4858</v>
      </c>
      <c r="BE290" t="s">
        <v>4859</v>
      </c>
      <c r="BF290" t="s">
        <v>310</v>
      </c>
      <c r="BG290">
        <v>83</v>
      </c>
      <c r="BI290">
        <v>2012</v>
      </c>
      <c r="BJ290">
        <v>1</v>
      </c>
      <c r="BL290">
        <v>9</v>
      </c>
      <c r="BN290" t="s">
        <v>113</v>
      </c>
      <c r="BO290" t="s">
        <v>4860</v>
      </c>
      <c r="BP290" t="s">
        <v>4861</v>
      </c>
      <c r="BQ290" t="s">
        <v>141</v>
      </c>
      <c r="BR290">
        <v>81</v>
      </c>
      <c r="BS290">
        <v>8.12</v>
      </c>
      <c r="BT290">
        <v>2015</v>
      </c>
      <c r="BU290">
        <v>14</v>
      </c>
      <c r="BW290">
        <v>47</v>
      </c>
      <c r="BY290" t="s">
        <v>109</v>
      </c>
      <c r="CF290" t="s">
        <v>113</v>
      </c>
      <c r="CG290" t="s">
        <v>4862</v>
      </c>
      <c r="CH290" t="s">
        <v>4863</v>
      </c>
      <c r="CI290" t="s">
        <v>241</v>
      </c>
      <c r="CK290" t="s">
        <v>109</v>
      </c>
      <c r="CL290" t="s">
        <v>109</v>
      </c>
      <c r="CN290" t="s">
        <v>113</v>
      </c>
      <c r="CO290" t="s">
        <v>4864</v>
      </c>
      <c r="CP290" t="s">
        <v>462</v>
      </c>
      <c r="CQ290" t="s">
        <v>4865</v>
      </c>
      <c r="CR290" t="s">
        <v>137</v>
      </c>
      <c r="CS290" t="str">
        <f>HYPERLINK("https://nconnect.nicmar.ac.in/pdf/443_resume_1771675141.pdf/Y2FyZWVy","View Resume")</f>
        <v>0</v>
      </c>
    </row>
    <row r="291" spans="1:97">
      <c r="A291" t="s">
        <v>3541</v>
      </c>
      <c r="B291" t="s">
        <v>319</v>
      </c>
      <c r="C291" t="s">
        <v>99</v>
      </c>
      <c r="D291" t="s">
        <v>3542</v>
      </c>
      <c r="E291" t="s">
        <v>4866</v>
      </c>
      <c r="F291" t="s">
        <v>4867</v>
      </c>
      <c r="G291">
        <v>8500149032</v>
      </c>
      <c r="H291" t="s">
        <v>103</v>
      </c>
      <c r="I291" t="s">
        <v>4868</v>
      </c>
      <c r="J291" t="s">
        <v>145</v>
      </c>
      <c r="K291" t="s">
        <v>4869</v>
      </c>
      <c r="L291" t="s">
        <v>4870</v>
      </c>
      <c r="M291" t="s">
        <v>4871</v>
      </c>
      <c r="N291" t="s">
        <v>109</v>
      </c>
      <c r="O291" t="s">
        <v>4872</v>
      </c>
      <c r="AI291" t="s">
        <v>4873</v>
      </c>
      <c r="AJ291" t="s">
        <v>4874</v>
      </c>
      <c r="AK291" t="s">
        <v>2588</v>
      </c>
      <c r="AL291">
        <v>73</v>
      </c>
      <c r="AN291">
        <v>2008</v>
      </c>
      <c r="AO291" t="s">
        <v>113</v>
      </c>
      <c r="AP291" t="s">
        <v>4875</v>
      </c>
      <c r="AQ291" t="s">
        <v>4876</v>
      </c>
      <c r="AR291" t="s">
        <v>4877</v>
      </c>
      <c r="AS291">
        <v>85.7</v>
      </c>
      <c r="AU291">
        <v>2010</v>
      </c>
      <c r="AV291" t="s">
        <v>113</v>
      </c>
      <c r="AW291" t="s">
        <v>4878</v>
      </c>
      <c r="AX291" t="s">
        <v>4879</v>
      </c>
      <c r="AY291" t="s">
        <v>4880</v>
      </c>
      <c r="AZ291">
        <v>65</v>
      </c>
      <c r="BB291">
        <v>2018</v>
      </c>
      <c r="BC291" t="s">
        <v>113</v>
      </c>
      <c r="BD291" t="s">
        <v>4881</v>
      </c>
      <c r="BE291" t="s">
        <v>4882</v>
      </c>
      <c r="BF291" t="s">
        <v>310</v>
      </c>
      <c r="BG291">
        <v>72.56</v>
      </c>
      <c r="BI291">
        <v>2014</v>
      </c>
      <c r="BJ291">
        <v>1</v>
      </c>
      <c r="BL291">
        <v>9</v>
      </c>
      <c r="BN291" t="s">
        <v>113</v>
      </c>
      <c r="BO291" t="s">
        <v>4883</v>
      </c>
      <c r="BP291" t="s">
        <v>4883</v>
      </c>
      <c r="BQ291" t="s">
        <v>4884</v>
      </c>
      <c r="BR291">
        <v>75.7</v>
      </c>
      <c r="BS291">
        <v>7.57</v>
      </c>
      <c r="BT291">
        <v>2017</v>
      </c>
      <c r="BU291">
        <v>24</v>
      </c>
      <c r="BW291">
        <v>50</v>
      </c>
      <c r="BY291" t="s">
        <v>109</v>
      </c>
      <c r="BZ291" t="s">
        <v>4885</v>
      </c>
      <c r="CA291" t="s">
        <v>4886</v>
      </c>
      <c r="CB291" t="s">
        <v>4887</v>
      </c>
      <c r="CC291">
        <v>65</v>
      </c>
      <c r="CE291">
        <v>2018</v>
      </c>
      <c r="CF291" t="s">
        <v>113</v>
      </c>
      <c r="CG291" t="s">
        <v>4888</v>
      </c>
      <c r="CH291" t="s">
        <v>4889</v>
      </c>
      <c r="CI291" t="s">
        <v>132</v>
      </c>
      <c r="CJ291">
        <v>2025</v>
      </c>
      <c r="CL291" t="s">
        <v>113</v>
      </c>
      <c r="CM291" t="s">
        <v>4890</v>
      </c>
      <c r="CN291" t="s">
        <v>113</v>
      </c>
      <c r="CO291" t="s">
        <v>4891</v>
      </c>
      <c r="CP291" t="s">
        <v>4892</v>
      </c>
      <c r="CQ291" t="s">
        <v>4893</v>
      </c>
      <c r="CR291" t="str">
        <f>HYPERLINK("https://nconnect.nicmar.ac.in/public/storage/profile/6999a3e0ef2f1.png","Download")</f>
        <v>0</v>
      </c>
      <c r="CS291" t="str">
        <f>HYPERLINK("https://nconnect.nicmar.ac.in/pdf/79_resume_1771675194.pdf/Y2FyZWVy","View Resume")</f>
        <v>0</v>
      </c>
    </row>
    <row r="292" spans="1:97">
      <c r="A292" t="s">
        <v>138</v>
      </c>
      <c r="B292" t="s">
        <v>139</v>
      </c>
      <c r="C292" t="s">
        <v>140</v>
      </c>
      <c r="D292" t="s">
        <v>141</v>
      </c>
      <c r="E292" t="s">
        <v>4894</v>
      </c>
      <c r="F292" t="s">
        <v>4895</v>
      </c>
      <c r="G292">
        <v>8220864165</v>
      </c>
      <c r="H292" t="s">
        <v>103</v>
      </c>
      <c r="I292" t="s">
        <v>4896</v>
      </c>
      <c r="J292" t="s">
        <v>145</v>
      </c>
      <c r="K292" t="s">
        <v>4897</v>
      </c>
      <c r="L292" t="s">
        <v>4898</v>
      </c>
      <c r="M292" t="s">
        <v>4899</v>
      </c>
      <c r="N292" t="s">
        <v>109</v>
      </c>
      <c r="AI292" t="s">
        <v>4900</v>
      </c>
      <c r="AJ292" t="s">
        <v>1235</v>
      </c>
      <c r="AK292" t="s">
        <v>4901</v>
      </c>
      <c r="AL292">
        <v>92.4</v>
      </c>
      <c r="AN292">
        <v>2008</v>
      </c>
      <c r="AO292" t="s">
        <v>113</v>
      </c>
      <c r="AP292" t="s">
        <v>4900</v>
      </c>
      <c r="AQ292" t="s">
        <v>1235</v>
      </c>
      <c r="AR292" t="s">
        <v>4902</v>
      </c>
      <c r="AS292">
        <v>85.6</v>
      </c>
      <c r="AU292">
        <v>2010</v>
      </c>
      <c r="AV292" t="s">
        <v>109</v>
      </c>
      <c r="BB292">
        <v>2014</v>
      </c>
      <c r="BC292" t="s">
        <v>113</v>
      </c>
      <c r="BD292" t="s">
        <v>4903</v>
      </c>
      <c r="BE292" t="s">
        <v>4904</v>
      </c>
      <c r="BF292" t="s">
        <v>310</v>
      </c>
      <c r="BG292">
        <v>77.15</v>
      </c>
      <c r="BI292">
        <v>2014</v>
      </c>
      <c r="BJ292">
        <v>1</v>
      </c>
      <c r="BL292">
        <v>9</v>
      </c>
      <c r="BN292" t="s">
        <v>113</v>
      </c>
      <c r="BO292" t="s">
        <v>966</v>
      </c>
      <c r="BP292" t="s">
        <v>4905</v>
      </c>
      <c r="BQ292" t="s">
        <v>141</v>
      </c>
      <c r="BR292">
        <v>91.5</v>
      </c>
      <c r="BS292">
        <v>9.15</v>
      </c>
      <c r="BT292">
        <v>2016</v>
      </c>
      <c r="BU292">
        <v>14</v>
      </c>
      <c r="BW292">
        <v>47</v>
      </c>
      <c r="BY292" t="s">
        <v>109</v>
      </c>
      <c r="CF292" t="s">
        <v>113</v>
      </c>
      <c r="CG292" t="s">
        <v>4906</v>
      </c>
      <c r="CH292" t="s">
        <v>4907</v>
      </c>
      <c r="CI292" t="s">
        <v>132</v>
      </c>
      <c r="CJ292">
        <v>2025</v>
      </c>
      <c r="CL292" t="s">
        <v>113</v>
      </c>
      <c r="CM292" t="s">
        <v>4908</v>
      </c>
      <c r="CN292" t="s">
        <v>109</v>
      </c>
      <c r="CP292" t="s">
        <v>4909</v>
      </c>
      <c r="CQ292" t="s">
        <v>4910</v>
      </c>
      <c r="CR292" t="str">
        <f>HYPERLINK("https://nconnect.nicmar.ac.in/public/storage/profile/69999ce50b3f9.png","Download")</f>
        <v>0</v>
      </c>
      <c r="CS292" t="str">
        <f>HYPERLINK("https://nconnect.nicmar.ac.in/pdf/447_resume_1771676864.pdf/Y2FyZWVy","View Resume")</f>
        <v>0</v>
      </c>
    </row>
    <row r="293" spans="1:97">
      <c r="A293" t="s">
        <v>224</v>
      </c>
      <c r="B293" t="s">
        <v>139</v>
      </c>
      <c r="C293" t="s">
        <v>166</v>
      </c>
      <c r="D293" t="s">
        <v>225</v>
      </c>
      <c r="E293" t="s">
        <v>4911</v>
      </c>
      <c r="F293" t="s">
        <v>4912</v>
      </c>
      <c r="G293">
        <v>8755051869</v>
      </c>
      <c r="H293" t="s">
        <v>103</v>
      </c>
      <c r="I293" t="s">
        <v>4913</v>
      </c>
      <c r="J293" t="s">
        <v>105</v>
      </c>
      <c r="K293" t="s">
        <v>4914</v>
      </c>
      <c r="L293" t="s">
        <v>4915</v>
      </c>
      <c r="M293" t="s">
        <v>4916</v>
      </c>
      <c r="N293" t="s">
        <v>109</v>
      </c>
      <c r="AI293" t="s">
        <v>4917</v>
      </c>
      <c r="AJ293" t="s">
        <v>4918</v>
      </c>
      <c r="AK293" t="s">
        <v>4919</v>
      </c>
      <c r="AL293">
        <v>54</v>
      </c>
      <c r="AN293">
        <v>2000</v>
      </c>
      <c r="AO293" t="s">
        <v>113</v>
      </c>
      <c r="AP293" t="s">
        <v>4917</v>
      </c>
      <c r="AQ293" t="s">
        <v>4918</v>
      </c>
      <c r="AR293" t="s">
        <v>4920</v>
      </c>
      <c r="AS293">
        <v>56.4</v>
      </c>
      <c r="AU293">
        <v>2002</v>
      </c>
      <c r="AV293" t="s">
        <v>109</v>
      </c>
      <c r="BC293" t="s">
        <v>113</v>
      </c>
      <c r="BD293" t="s">
        <v>1303</v>
      </c>
      <c r="BE293" t="s">
        <v>1303</v>
      </c>
      <c r="BF293" t="s">
        <v>4921</v>
      </c>
      <c r="BG293">
        <v>55</v>
      </c>
      <c r="BI293">
        <v>2009</v>
      </c>
      <c r="BJ293">
        <v>19</v>
      </c>
      <c r="BK293" t="s">
        <v>1991</v>
      </c>
      <c r="BL293">
        <v>24</v>
      </c>
      <c r="BN293" t="s">
        <v>113</v>
      </c>
      <c r="BO293" t="s">
        <v>4922</v>
      </c>
      <c r="BP293" t="s">
        <v>4923</v>
      </c>
      <c r="BQ293" t="s">
        <v>4924</v>
      </c>
      <c r="BR293">
        <v>74</v>
      </c>
      <c r="BT293">
        <v>2013</v>
      </c>
      <c r="BU293">
        <v>31</v>
      </c>
      <c r="BV293" t="s">
        <v>340</v>
      </c>
      <c r="BW293">
        <v>24</v>
      </c>
      <c r="BY293" t="s">
        <v>109</v>
      </c>
      <c r="CF293" t="s">
        <v>113</v>
      </c>
      <c r="CG293" t="s">
        <v>843</v>
      </c>
      <c r="CH293" t="s">
        <v>4925</v>
      </c>
      <c r="CI293" t="s">
        <v>132</v>
      </c>
      <c r="CJ293">
        <v>2019</v>
      </c>
      <c r="CL293" t="s">
        <v>109</v>
      </c>
      <c r="CN293" t="s">
        <v>113</v>
      </c>
      <c r="CO293" t="s">
        <v>4926</v>
      </c>
      <c r="CP293" t="s">
        <v>4927</v>
      </c>
      <c r="CQ293" t="s">
        <v>4928</v>
      </c>
      <c r="CR293" t="s">
        <v>137</v>
      </c>
      <c r="CS293" t="str">
        <f>HYPERLINK("https://nconnect.nicmar.ac.in/pdf/446_resume_1771678058.pdf/Y2FyZWVy","View Resume")</f>
        <v>0</v>
      </c>
    </row>
    <row r="294" spans="1:97">
      <c r="A294" t="s">
        <v>193</v>
      </c>
      <c r="B294" t="s">
        <v>139</v>
      </c>
      <c r="C294" t="s">
        <v>166</v>
      </c>
      <c r="D294" t="s">
        <v>194</v>
      </c>
      <c r="E294" t="s">
        <v>4911</v>
      </c>
      <c r="F294" t="s">
        <v>4912</v>
      </c>
      <c r="G294">
        <v>8755051869</v>
      </c>
      <c r="H294" t="s">
        <v>103</v>
      </c>
      <c r="I294" t="s">
        <v>4913</v>
      </c>
      <c r="J294" t="s">
        <v>105</v>
      </c>
      <c r="K294" t="s">
        <v>4914</v>
      </c>
      <c r="L294" t="s">
        <v>4915</v>
      </c>
      <c r="M294" t="s">
        <v>4916</v>
      </c>
      <c r="N294" t="s">
        <v>109</v>
      </c>
      <c r="AI294" t="s">
        <v>4917</v>
      </c>
      <c r="AJ294" t="s">
        <v>4918</v>
      </c>
      <c r="AK294" t="s">
        <v>4919</v>
      </c>
      <c r="AL294">
        <v>54</v>
      </c>
      <c r="AN294">
        <v>2000</v>
      </c>
      <c r="AO294" t="s">
        <v>113</v>
      </c>
      <c r="AP294" t="s">
        <v>4917</v>
      </c>
      <c r="AQ294" t="s">
        <v>4918</v>
      </c>
      <c r="AR294" t="s">
        <v>4920</v>
      </c>
      <c r="AS294">
        <v>56.4</v>
      </c>
      <c r="AU294">
        <v>2002</v>
      </c>
      <c r="AV294" t="s">
        <v>109</v>
      </c>
      <c r="BC294" t="s">
        <v>113</v>
      </c>
      <c r="BD294" t="s">
        <v>1303</v>
      </c>
      <c r="BE294" t="s">
        <v>1303</v>
      </c>
      <c r="BF294" t="s">
        <v>4921</v>
      </c>
      <c r="BG294">
        <v>55</v>
      </c>
      <c r="BI294">
        <v>2009</v>
      </c>
      <c r="BJ294">
        <v>19</v>
      </c>
      <c r="BK294" t="s">
        <v>1991</v>
      </c>
      <c r="BL294">
        <v>24</v>
      </c>
      <c r="BN294" t="s">
        <v>113</v>
      </c>
      <c r="BO294" t="s">
        <v>4922</v>
      </c>
      <c r="BP294" t="s">
        <v>4923</v>
      </c>
      <c r="BQ294" t="s">
        <v>4924</v>
      </c>
      <c r="BR294">
        <v>74</v>
      </c>
      <c r="BT294">
        <v>2013</v>
      </c>
      <c r="BU294">
        <v>31</v>
      </c>
      <c r="BV294" t="s">
        <v>340</v>
      </c>
      <c r="BW294">
        <v>24</v>
      </c>
      <c r="BY294" t="s">
        <v>109</v>
      </c>
      <c r="CF294" t="s">
        <v>113</v>
      </c>
      <c r="CG294" t="s">
        <v>843</v>
      </c>
      <c r="CH294" t="s">
        <v>4925</v>
      </c>
      <c r="CI294" t="s">
        <v>132</v>
      </c>
      <c r="CJ294">
        <v>2019</v>
      </c>
      <c r="CL294" t="s">
        <v>109</v>
      </c>
      <c r="CN294" t="s">
        <v>113</v>
      </c>
      <c r="CO294" t="s">
        <v>4926</v>
      </c>
      <c r="CP294" t="s">
        <v>4927</v>
      </c>
      <c r="CQ294" t="s">
        <v>4928</v>
      </c>
      <c r="CR294" t="s">
        <v>137</v>
      </c>
      <c r="CS294" t="str">
        <f>HYPERLINK("https://nconnect.nicmar.ac.in/pdf/446_resume_1771678058.pdf/Y2FyZWVy","View Resume")</f>
        <v>0</v>
      </c>
    </row>
    <row r="295" spans="1:97">
      <c r="A295" t="s">
        <v>3541</v>
      </c>
      <c r="B295" t="s">
        <v>319</v>
      </c>
      <c r="C295" t="s">
        <v>99</v>
      </c>
      <c r="D295" t="s">
        <v>3542</v>
      </c>
      <c r="E295" t="s">
        <v>4929</v>
      </c>
      <c r="F295" t="s">
        <v>4930</v>
      </c>
      <c r="G295">
        <v>8550931270</v>
      </c>
      <c r="H295" t="s">
        <v>103</v>
      </c>
      <c r="I295" t="s">
        <v>4931</v>
      </c>
      <c r="J295" t="s">
        <v>105</v>
      </c>
      <c r="K295" t="s">
        <v>4932</v>
      </c>
      <c r="L295" t="s">
        <v>4933</v>
      </c>
      <c r="M295" t="s">
        <v>4934</v>
      </c>
      <c r="N295" t="s">
        <v>109</v>
      </c>
      <c r="AI295" t="s">
        <v>4935</v>
      </c>
      <c r="AJ295" t="s">
        <v>4936</v>
      </c>
      <c r="AK295" t="s">
        <v>4937</v>
      </c>
      <c r="AL295">
        <v>63.6</v>
      </c>
      <c r="AN295">
        <v>2001</v>
      </c>
      <c r="AO295" t="s">
        <v>113</v>
      </c>
      <c r="AP295" t="s">
        <v>4938</v>
      </c>
      <c r="AQ295" t="s">
        <v>4936</v>
      </c>
      <c r="AR295" t="s">
        <v>4939</v>
      </c>
      <c r="AS295">
        <v>60.0</v>
      </c>
      <c r="AU295">
        <v>2003</v>
      </c>
      <c r="AV295" t="s">
        <v>109</v>
      </c>
      <c r="BC295" t="s">
        <v>113</v>
      </c>
      <c r="BD295" t="s">
        <v>3320</v>
      </c>
      <c r="BE295" t="s">
        <v>4940</v>
      </c>
      <c r="BF295" t="s">
        <v>4941</v>
      </c>
      <c r="BG295">
        <v>60.39</v>
      </c>
      <c r="BI295">
        <v>2009</v>
      </c>
      <c r="BJ295">
        <v>8</v>
      </c>
      <c r="BL295">
        <v>2</v>
      </c>
      <c r="BN295" t="s">
        <v>113</v>
      </c>
      <c r="BO295" t="s">
        <v>4942</v>
      </c>
      <c r="BP295" t="s">
        <v>4943</v>
      </c>
      <c r="BQ295" t="s">
        <v>4944</v>
      </c>
      <c r="BR295">
        <v>65.03</v>
      </c>
      <c r="BT295">
        <v>2013</v>
      </c>
      <c r="BU295">
        <v>31</v>
      </c>
      <c r="BV295" t="s">
        <v>4945</v>
      </c>
      <c r="BW295">
        <v>3</v>
      </c>
      <c r="BY295" t="s">
        <v>109</v>
      </c>
      <c r="CF295" t="s">
        <v>113</v>
      </c>
      <c r="CG295" t="s">
        <v>4946</v>
      </c>
      <c r="CH295" t="s">
        <v>4947</v>
      </c>
      <c r="CI295" t="s">
        <v>132</v>
      </c>
      <c r="CJ295">
        <v>2023</v>
      </c>
      <c r="CL295" t="s">
        <v>109</v>
      </c>
      <c r="CN295" t="s">
        <v>113</v>
      </c>
      <c r="CO295" t="s">
        <v>4948</v>
      </c>
      <c r="CP295" t="s">
        <v>4949</v>
      </c>
      <c r="CQ295" t="s">
        <v>4950</v>
      </c>
      <c r="CR295" t="s">
        <v>137</v>
      </c>
      <c r="CS295" t="str">
        <f>HYPERLINK("https://nconnect.nicmar.ac.in/pdf/440_resume_1771677644.pdf/Y2FyZWVy","View Resume")</f>
        <v>0</v>
      </c>
    </row>
    <row r="296" spans="1:97">
      <c r="A296" t="s">
        <v>1120</v>
      </c>
      <c r="B296" t="s">
        <v>98</v>
      </c>
      <c r="C296" t="s">
        <v>99</v>
      </c>
      <c r="D296" t="s">
        <v>1121</v>
      </c>
      <c r="E296" t="s">
        <v>4929</v>
      </c>
      <c r="F296" t="s">
        <v>4930</v>
      </c>
      <c r="G296">
        <v>8550931270</v>
      </c>
      <c r="H296" t="s">
        <v>103</v>
      </c>
      <c r="I296" t="s">
        <v>4931</v>
      </c>
      <c r="J296" t="s">
        <v>105</v>
      </c>
      <c r="K296" t="s">
        <v>4932</v>
      </c>
      <c r="L296" t="s">
        <v>4933</v>
      </c>
      <c r="M296" t="s">
        <v>4934</v>
      </c>
      <c r="N296" t="s">
        <v>109</v>
      </c>
      <c r="AI296" t="s">
        <v>4935</v>
      </c>
      <c r="AJ296" t="s">
        <v>4936</v>
      </c>
      <c r="AK296" t="s">
        <v>4937</v>
      </c>
      <c r="AL296">
        <v>63.6</v>
      </c>
      <c r="AN296">
        <v>2001</v>
      </c>
      <c r="AO296" t="s">
        <v>113</v>
      </c>
      <c r="AP296" t="s">
        <v>4938</v>
      </c>
      <c r="AQ296" t="s">
        <v>4936</v>
      </c>
      <c r="AR296" t="s">
        <v>4939</v>
      </c>
      <c r="AS296">
        <v>60.0</v>
      </c>
      <c r="AU296">
        <v>2003</v>
      </c>
      <c r="AV296" t="s">
        <v>109</v>
      </c>
      <c r="BC296" t="s">
        <v>113</v>
      </c>
      <c r="BD296" t="s">
        <v>3320</v>
      </c>
      <c r="BE296" t="s">
        <v>4940</v>
      </c>
      <c r="BF296" t="s">
        <v>4941</v>
      </c>
      <c r="BG296">
        <v>60.39</v>
      </c>
      <c r="BI296">
        <v>2009</v>
      </c>
      <c r="BJ296">
        <v>8</v>
      </c>
      <c r="BL296">
        <v>2</v>
      </c>
      <c r="BN296" t="s">
        <v>113</v>
      </c>
      <c r="BO296" t="s">
        <v>4942</v>
      </c>
      <c r="BP296" t="s">
        <v>4943</v>
      </c>
      <c r="BQ296" t="s">
        <v>4944</v>
      </c>
      <c r="BR296">
        <v>65.03</v>
      </c>
      <c r="BT296">
        <v>2013</v>
      </c>
      <c r="BU296">
        <v>31</v>
      </c>
      <c r="BV296" t="s">
        <v>4945</v>
      </c>
      <c r="BW296">
        <v>3</v>
      </c>
      <c r="BY296" t="s">
        <v>109</v>
      </c>
      <c r="CF296" t="s">
        <v>113</v>
      </c>
      <c r="CG296" t="s">
        <v>4946</v>
      </c>
      <c r="CH296" t="s">
        <v>4947</v>
      </c>
      <c r="CI296" t="s">
        <v>132</v>
      </c>
      <c r="CJ296">
        <v>2023</v>
      </c>
      <c r="CL296" t="s">
        <v>109</v>
      </c>
      <c r="CN296" t="s">
        <v>113</v>
      </c>
      <c r="CO296" t="s">
        <v>4948</v>
      </c>
      <c r="CP296" t="s">
        <v>4949</v>
      </c>
      <c r="CQ296" t="s">
        <v>4950</v>
      </c>
      <c r="CR296" t="s">
        <v>137</v>
      </c>
      <c r="CS296" t="str">
        <f>HYPERLINK("https://nconnect.nicmar.ac.in/pdf/440_resume_1771677644.pdf/Y2FyZWVy","View Resume")</f>
        <v>0</v>
      </c>
    </row>
    <row r="297" spans="1:97">
      <c r="A297" t="s">
        <v>191</v>
      </c>
      <c r="B297" t="s">
        <v>139</v>
      </c>
      <c r="C297" t="s">
        <v>140</v>
      </c>
      <c r="D297" t="s">
        <v>192</v>
      </c>
      <c r="E297" t="s">
        <v>4951</v>
      </c>
      <c r="F297" t="s">
        <v>4952</v>
      </c>
      <c r="G297">
        <v>9161216285</v>
      </c>
      <c r="H297" t="s">
        <v>103</v>
      </c>
      <c r="I297" t="s">
        <v>4953</v>
      </c>
      <c r="J297" t="s">
        <v>145</v>
      </c>
      <c r="K297" t="s">
        <v>507</v>
      </c>
      <c r="L297" t="s">
        <v>4954</v>
      </c>
      <c r="M297" t="s">
        <v>4955</v>
      </c>
      <c r="N297" t="s">
        <v>109</v>
      </c>
      <c r="AI297" t="s">
        <v>4956</v>
      </c>
      <c r="AJ297" t="s">
        <v>4957</v>
      </c>
      <c r="AK297" t="s">
        <v>278</v>
      </c>
      <c r="AL297">
        <v>63</v>
      </c>
      <c r="AN297">
        <v>2007</v>
      </c>
      <c r="AO297" t="s">
        <v>113</v>
      </c>
      <c r="AP297" t="s">
        <v>4957</v>
      </c>
      <c r="AQ297" t="s">
        <v>4957</v>
      </c>
      <c r="AR297" t="s">
        <v>278</v>
      </c>
      <c r="AS297">
        <v>64</v>
      </c>
      <c r="AU297">
        <v>2009</v>
      </c>
      <c r="AV297" t="s">
        <v>109</v>
      </c>
      <c r="BC297" t="s">
        <v>113</v>
      </c>
      <c r="BD297" t="s">
        <v>4958</v>
      </c>
      <c r="BE297" t="s">
        <v>4959</v>
      </c>
      <c r="BF297" t="s">
        <v>282</v>
      </c>
      <c r="BG297">
        <v>52</v>
      </c>
      <c r="BI297">
        <v>2012</v>
      </c>
      <c r="BJ297">
        <v>19</v>
      </c>
      <c r="BK297" t="s">
        <v>283</v>
      </c>
      <c r="BL297">
        <v>53</v>
      </c>
      <c r="BM297" t="s">
        <v>282</v>
      </c>
      <c r="BN297" t="s">
        <v>113</v>
      </c>
      <c r="BO297" t="s">
        <v>4960</v>
      </c>
      <c r="BP297" t="s">
        <v>4960</v>
      </c>
      <c r="BQ297" t="s">
        <v>282</v>
      </c>
      <c r="BR297">
        <v>64</v>
      </c>
      <c r="BS297">
        <v>6.8</v>
      </c>
      <c r="BT297">
        <v>2014</v>
      </c>
      <c r="BU297">
        <v>31</v>
      </c>
      <c r="BV297" t="s">
        <v>286</v>
      </c>
      <c r="BW297">
        <v>53</v>
      </c>
      <c r="BX297" t="s">
        <v>282</v>
      </c>
      <c r="BY297" t="s">
        <v>109</v>
      </c>
      <c r="CF297" t="s">
        <v>113</v>
      </c>
      <c r="CG297" t="s">
        <v>282</v>
      </c>
      <c r="CH297" t="s">
        <v>4961</v>
      </c>
      <c r="CI297" t="s">
        <v>132</v>
      </c>
      <c r="CJ297">
        <v>2022</v>
      </c>
      <c r="CL297" t="s">
        <v>113</v>
      </c>
      <c r="CM297" t="s">
        <v>4962</v>
      </c>
      <c r="CN297" t="s">
        <v>109</v>
      </c>
      <c r="CP297" t="s">
        <v>462</v>
      </c>
      <c r="CQ297" t="s">
        <v>4963</v>
      </c>
      <c r="CR297" t="s">
        <v>137</v>
      </c>
      <c r="CS297" t="str">
        <f>HYPERLINK("https://nconnect.nicmar.ac.in/pdf/145_resume_1771680711.pdf/Y2FyZWVy","View Resume")</f>
        <v>0</v>
      </c>
    </row>
    <row r="298" spans="1:97">
      <c r="A298" t="s">
        <v>848</v>
      </c>
      <c r="B298" t="s">
        <v>139</v>
      </c>
      <c r="C298" t="s">
        <v>166</v>
      </c>
      <c r="D298" t="s">
        <v>849</v>
      </c>
      <c r="E298" t="s">
        <v>4964</v>
      </c>
      <c r="F298" t="s">
        <v>4965</v>
      </c>
      <c r="G298">
        <v>9860702321</v>
      </c>
      <c r="H298" t="s">
        <v>170</v>
      </c>
      <c r="I298" t="s">
        <v>4966</v>
      </c>
      <c r="J298" t="s">
        <v>105</v>
      </c>
      <c r="K298" t="s">
        <v>4967</v>
      </c>
      <c r="L298" t="s">
        <v>4968</v>
      </c>
      <c r="M298" t="s">
        <v>4969</v>
      </c>
      <c r="N298" t="s">
        <v>109</v>
      </c>
      <c r="AI298" t="s">
        <v>3101</v>
      </c>
      <c r="AJ298" t="s">
        <v>4970</v>
      </c>
      <c r="AK298" t="s">
        <v>343</v>
      </c>
      <c r="AL298">
        <v>71.99</v>
      </c>
      <c r="AN298">
        <v>2000</v>
      </c>
      <c r="AO298" t="s">
        <v>113</v>
      </c>
      <c r="AP298" t="s">
        <v>4971</v>
      </c>
      <c r="AQ298" t="s">
        <v>4972</v>
      </c>
      <c r="AR298" t="s">
        <v>278</v>
      </c>
      <c r="AS298">
        <v>61.99</v>
      </c>
      <c r="AU298">
        <v>2002</v>
      </c>
      <c r="AV298" t="s">
        <v>113</v>
      </c>
      <c r="AW298" t="s">
        <v>4973</v>
      </c>
      <c r="AX298" t="s">
        <v>4974</v>
      </c>
      <c r="AY298" t="s">
        <v>4975</v>
      </c>
      <c r="AZ298">
        <v>80</v>
      </c>
      <c r="BB298">
        <v>2025</v>
      </c>
      <c r="BC298" t="s">
        <v>113</v>
      </c>
      <c r="BD298" t="s">
        <v>916</v>
      </c>
      <c r="BE298" t="s">
        <v>4976</v>
      </c>
      <c r="BF298" t="s">
        <v>4977</v>
      </c>
      <c r="BG298">
        <v>65.99</v>
      </c>
      <c r="BI298">
        <v>2008</v>
      </c>
      <c r="BJ298">
        <v>19</v>
      </c>
      <c r="BK298" t="s">
        <v>4978</v>
      </c>
      <c r="BL298">
        <v>53</v>
      </c>
      <c r="BM298" t="s">
        <v>4979</v>
      </c>
      <c r="BN298" t="s">
        <v>113</v>
      </c>
      <c r="BO298" t="s">
        <v>4980</v>
      </c>
      <c r="BP298" t="s">
        <v>4981</v>
      </c>
      <c r="BQ298" t="s">
        <v>4982</v>
      </c>
      <c r="BR298">
        <v>66.01</v>
      </c>
      <c r="BT298">
        <v>2010</v>
      </c>
      <c r="BU298">
        <v>31</v>
      </c>
      <c r="BV298" t="s">
        <v>4983</v>
      </c>
      <c r="BW298">
        <v>53</v>
      </c>
      <c r="BX298" t="s">
        <v>4982</v>
      </c>
      <c r="BY298" t="s">
        <v>113</v>
      </c>
      <c r="BZ298" t="s">
        <v>124</v>
      </c>
      <c r="CA298" t="s">
        <v>4984</v>
      </c>
      <c r="CB298" t="s">
        <v>4985</v>
      </c>
      <c r="CC298">
        <v>66</v>
      </c>
      <c r="CE298">
        <v>2026</v>
      </c>
      <c r="CF298" t="s">
        <v>113</v>
      </c>
      <c r="CG298" t="s">
        <v>4985</v>
      </c>
      <c r="CH298" t="s">
        <v>3488</v>
      </c>
      <c r="CI298" t="s">
        <v>241</v>
      </c>
      <c r="CK298" t="s">
        <v>109</v>
      </c>
      <c r="CL298" t="s">
        <v>113</v>
      </c>
      <c r="CM298" t="s">
        <v>4986</v>
      </c>
      <c r="CN298" t="s">
        <v>113</v>
      </c>
      <c r="CO298" t="s">
        <v>4987</v>
      </c>
      <c r="CP298" t="s">
        <v>4988</v>
      </c>
      <c r="CQ298" t="s">
        <v>4989</v>
      </c>
      <c r="CR298" t="s">
        <v>137</v>
      </c>
      <c r="CS298" t="str">
        <f>HYPERLINK("https://nconnect.nicmar.ac.in/pdf/455_resume_1771681470.pdf/Y2FyZWVy","View Resume")</f>
        <v>0</v>
      </c>
    </row>
    <row r="299" spans="1:97">
      <c r="A299" t="s">
        <v>658</v>
      </c>
      <c r="B299" t="s">
        <v>319</v>
      </c>
      <c r="C299" t="s">
        <v>140</v>
      </c>
      <c r="D299" t="s">
        <v>141</v>
      </c>
      <c r="E299" t="s">
        <v>4990</v>
      </c>
      <c r="F299" t="s">
        <v>4991</v>
      </c>
      <c r="G299">
        <v>7042348398</v>
      </c>
      <c r="H299" t="s">
        <v>103</v>
      </c>
      <c r="I299" t="s">
        <v>4992</v>
      </c>
      <c r="J299" t="s">
        <v>105</v>
      </c>
      <c r="K299" t="s">
        <v>4993</v>
      </c>
      <c r="L299" t="s">
        <v>4994</v>
      </c>
      <c r="M299" t="s">
        <v>4995</v>
      </c>
      <c r="N299" t="s">
        <v>109</v>
      </c>
      <c r="AI299" t="s">
        <v>4996</v>
      </c>
      <c r="AJ299" t="s">
        <v>1235</v>
      </c>
      <c r="AK299" t="s">
        <v>4997</v>
      </c>
      <c r="AL299">
        <v>68.6</v>
      </c>
      <c r="AN299">
        <v>2002</v>
      </c>
      <c r="AO299" t="s">
        <v>113</v>
      </c>
      <c r="AP299" t="s">
        <v>4998</v>
      </c>
      <c r="AQ299" t="s">
        <v>821</v>
      </c>
      <c r="AR299" t="s">
        <v>4999</v>
      </c>
      <c r="AS299">
        <v>64.6</v>
      </c>
      <c r="AU299">
        <v>2005</v>
      </c>
      <c r="AV299" t="s">
        <v>109</v>
      </c>
      <c r="BC299" t="s">
        <v>113</v>
      </c>
      <c r="BD299" t="s">
        <v>821</v>
      </c>
      <c r="BE299" t="s">
        <v>821</v>
      </c>
      <c r="BF299" t="s">
        <v>310</v>
      </c>
      <c r="BG299">
        <v>82.02</v>
      </c>
      <c r="BH299">
        <v>9.32</v>
      </c>
      <c r="BI299">
        <v>2009</v>
      </c>
      <c r="BJ299">
        <v>1</v>
      </c>
      <c r="BL299">
        <v>9</v>
      </c>
      <c r="BN299" t="s">
        <v>113</v>
      </c>
      <c r="BO299" t="s">
        <v>5000</v>
      </c>
      <c r="BP299" t="s">
        <v>5001</v>
      </c>
      <c r="BQ299" t="s">
        <v>5002</v>
      </c>
      <c r="BR299">
        <v>82.75</v>
      </c>
      <c r="BS299">
        <v>3.31</v>
      </c>
      <c r="BT299">
        <v>2012</v>
      </c>
      <c r="BU299">
        <v>31</v>
      </c>
      <c r="BV299" t="s">
        <v>5003</v>
      </c>
      <c r="BW299">
        <v>47</v>
      </c>
      <c r="BY299" t="s">
        <v>109</v>
      </c>
      <c r="CF299" t="s">
        <v>113</v>
      </c>
      <c r="CG299" t="s">
        <v>141</v>
      </c>
      <c r="CH299" t="s">
        <v>4383</v>
      </c>
      <c r="CI299" t="s">
        <v>132</v>
      </c>
      <c r="CJ299">
        <v>2023</v>
      </c>
      <c r="CL299" t="s">
        <v>113</v>
      </c>
      <c r="CM299" t="s">
        <v>5004</v>
      </c>
      <c r="CN299" t="s">
        <v>113</v>
      </c>
      <c r="CO299" t="s">
        <v>5005</v>
      </c>
      <c r="CP299" t="s">
        <v>5006</v>
      </c>
      <c r="CQ299" t="s">
        <v>5007</v>
      </c>
      <c r="CR299" t="str">
        <f>HYPERLINK("https://nconnect.nicmar.ac.in/public/storage/profile/69998eafa6413.png","Download")</f>
        <v>0</v>
      </c>
      <c r="CS299" t="str">
        <f>HYPERLINK("https://nconnect.nicmar.ac.in/pdf/439_resume_1771682888.pdf/Y2FyZWVy","View Resume")</f>
        <v>0</v>
      </c>
    </row>
    <row r="300" spans="1:97">
      <c r="A300" t="s">
        <v>658</v>
      </c>
      <c r="B300" t="s">
        <v>319</v>
      </c>
      <c r="C300" t="s">
        <v>140</v>
      </c>
      <c r="D300" t="s">
        <v>141</v>
      </c>
      <c r="E300" t="s">
        <v>5008</v>
      </c>
      <c r="F300" t="s">
        <v>5009</v>
      </c>
      <c r="G300">
        <v>7869248437</v>
      </c>
      <c r="H300" t="s">
        <v>103</v>
      </c>
      <c r="I300" t="s">
        <v>5010</v>
      </c>
      <c r="J300" t="s">
        <v>145</v>
      </c>
      <c r="K300" t="s">
        <v>528</v>
      </c>
      <c r="L300" t="s">
        <v>5011</v>
      </c>
      <c r="M300" t="s">
        <v>5012</v>
      </c>
      <c r="N300" t="s">
        <v>109</v>
      </c>
      <c r="AI300" t="s">
        <v>5013</v>
      </c>
      <c r="AJ300" t="s">
        <v>5014</v>
      </c>
      <c r="AK300" t="s">
        <v>5015</v>
      </c>
      <c r="AL300">
        <v>63.6</v>
      </c>
      <c r="AN300">
        <v>1992</v>
      </c>
      <c r="AO300" t="s">
        <v>113</v>
      </c>
      <c r="AP300" t="s">
        <v>5016</v>
      </c>
      <c r="AQ300" t="s">
        <v>5017</v>
      </c>
      <c r="AR300" t="s">
        <v>278</v>
      </c>
      <c r="AS300">
        <v>57.8</v>
      </c>
      <c r="AU300">
        <v>1994</v>
      </c>
      <c r="AV300" t="s">
        <v>109</v>
      </c>
      <c r="BC300" t="s">
        <v>113</v>
      </c>
      <c r="BD300" t="s">
        <v>5018</v>
      </c>
      <c r="BE300" t="s">
        <v>5019</v>
      </c>
      <c r="BF300" t="s">
        <v>310</v>
      </c>
      <c r="BG300">
        <v>71.31</v>
      </c>
      <c r="BI300">
        <v>1999</v>
      </c>
      <c r="BJ300">
        <v>2</v>
      </c>
      <c r="BL300">
        <v>9</v>
      </c>
      <c r="BN300" t="s">
        <v>113</v>
      </c>
      <c r="BO300" t="s">
        <v>5020</v>
      </c>
      <c r="BP300" t="s">
        <v>5021</v>
      </c>
      <c r="BQ300" t="s">
        <v>5022</v>
      </c>
      <c r="BR300">
        <v>71.3</v>
      </c>
      <c r="BT300">
        <v>2011</v>
      </c>
      <c r="BU300">
        <v>31</v>
      </c>
      <c r="BV300" t="s">
        <v>5023</v>
      </c>
      <c r="BW300">
        <v>5</v>
      </c>
      <c r="BY300" t="s">
        <v>109</v>
      </c>
      <c r="CF300" t="s">
        <v>113</v>
      </c>
      <c r="CG300" t="s">
        <v>141</v>
      </c>
      <c r="CH300" t="s">
        <v>1370</v>
      </c>
      <c r="CI300" t="s">
        <v>132</v>
      </c>
      <c r="CJ300">
        <v>2018</v>
      </c>
      <c r="CL300" t="s">
        <v>113</v>
      </c>
      <c r="CM300" t="s">
        <v>5024</v>
      </c>
      <c r="CN300" t="s">
        <v>113</v>
      </c>
      <c r="CO300" t="s">
        <v>5025</v>
      </c>
      <c r="CP300" t="s">
        <v>5026</v>
      </c>
      <c r="CQ300" t="s">
        <v>5027</v>
      </c>
      <c r="CR300" t="str">
        <f>HYPERLINK("https://nconnect.nicmar.ac.in/public/storage/profile/69999eeeafe68.png","Download")</f>
        <v>0</v>
      </c>
      <c r="CS300" t="str">
        <f>HYPERLINK("https://nconnect.nicmar.ac.in/pdf/448_resume_1771682264.pdf/Y2FyZWVy","View Resume")</f>
        <v>0</v>
      </c>
    </row>
    <row r="301" spans="1:97">
      <c r="A301" t="s">
        <v>138</v>
      </c>
      <c r="B301" t="s">
        <v>139</v>
      </c>
      <c r="C301" t="s">
        <v>140</v>
      </c>
      <c r="D301" t="s">
        <v>141</v>
      </c>
      <c r="E301" t="s">
        <v>5028</v>
      </c>
      <c r="F301" t="s">
        <v>5029</v>
      </c>
      <c r="G301">
        <v>8296184415</v>
      </c>
      <c r="H301" t="s">
        <v>103</v>
      </c>
      <c r="I301" t="s">
        <v>5030</v>
      </c>
      <c r="J301" t="s">
        <v>145</v>
      </c>
      <c r="K301" t="s">
        <v>5031</v>
      </c>
      <c r="L301" t="s">
        <v>5032</v>
      </c>
      <c r="M301" t="s">
        <v>5033</v>
      </c>
      <c r="N301" t="s">
        <v>109</v>
      </c>
      <c r="AI301" t="s">
        <v>5034</v>
      </c>
      <c r="AJ301" t="s">
        <v>5035</v>
      </c>
      <c r="AK301" t="s">
        <v>581</v>
      </c>
      <c r="AL301">
        <v>87</v>
      </c>
      <c r="AN301">
        <v>2011</v>
      </c>
      <c r="AO301" t="s">
        <v>113</v>
      </c>
      <c r="AP301" t="s">
        <v>5036</v>
      </c>
      <c r="AQ301" t="s">
        <v>5037</v>
      </c>
      <c r="AR301" t="s">
        <v>5038</v>
      </c>
      <c r="AS301">
        <v>85</v>
      </c>
      <c r="AU301">
        <v>2013</v>
      </c>
      <c r="AV301" t="s">
        <v>109</v>
      </c>
      <c r="BC301" t="s">
        <v>113</v>
      </c>
      <c r="BD301" t="s">
        <v>5039</v>
      </c>
      <c r="BE301" t="s">
        <v>5040</v>
      </c>
      <c r="BF301" t="s">
        <v>2475</v>
      </c>
      <c r="BG301">
        <v>78.9</v>
      </c>
      <c r="BH301">
        <v>8.64</v>
      </c>
      <c r="BI301">
        <v>2017</v>
      </c>
      <c r="BJ301">
        <v>2</v>
      </c>
      <c r="BL301">
        <v>9</v>
      </c>
      <c r="BN301" t="s">
        <v>113</v>
      </c>
      <c r="BO301" t="s">
        <v>5039</v>
      </c>
      <c r="BP301" t="s">
        <v>5041</v>
      </c>
      <c r="BQ301" t="s">
        <v>5042</v>
      </c>
      <c r="BR301">
        <v>72</v>
      </c>
      <c r="BS301">
        <v>8</v>
      </c>
      <c r="BT301">
        <v>2019</v>
      </c>
      <c r="BU301">
        <v>14</v>
      </c>
      <c r="BW301">
        <v>47</v>
      </c>
      <c r="BY301" t="s">
        <v>109</v>
      </c>
      <c r="CF301" t="s">
        <v>109</v>
      </c>
      <c r="CL301" t="s">
        <v>109</v>
      </c>
      <c r="CN301" t="s">
        <v>113</v>
      </c>
      <c r="CO301" t="s">
        <v>5043</v>
      </c>
      <c r="CP301" t="s">
        <v>5044</v>
      </c>
      <c r="CQ301" t="s">
        <v>5045</v>
      </c>
      <c r="CR301" t="s">
        <v>137</v>
      </c>
      <c r="CS301" t="str">
        <f>HYPERLINK("https://nconnect.nicmar.ac.in/pdf/445_resume_1771682727.pdf/Y2FyZWVy","View Resume")</f>
        <v>0</v>
      </c>
    </row>
    <row r="302" spans="1:97">
      <c r="A302" t="s">
        <v>318</v>
      </c>
      <c r="B302" t="s">
        <v>319</v>
      </c>
      <c r="C302" t="s">
        <v>166</v>
      </c>
      <c r="D302" t="s">
        <v>320</v>
      </c>
      <c r="E302" t="s">
        <v>5046</v>
      </c>
      <c r="F302" t="s">
        <v>5047</v>
      </c>
      <c r="G302">
        <v>9398829523</v>
      </c>
      <c r="H302" t="s">
        <v>103</v>
      </c>
      <c r="I302" t="s">
        <v>5048</v>
      </c>
      <c r="J302" t="s">
        <v>105</v>
      </c>
      <c r="K302" t="s">
        <v>5049</v>
      </c>
      <c r="L302" t="s">
        <v>5050</v>
      </c>
      <c r="M302" t="s">
        <v>5051</v>
      </c>
      <c r="N302" t="s">
        <v>109</v>
      </c>
      <c r="AI302" t="s">
        <v>5052</v>
      </c>
      <c r="AJ302" t="s">
        <v>5053</v>
      </c>
      <c r="AK302" t="s">
        <v>5054</v>
      </c>
      <c r="AL302">
        <v>78</v>
      </c>
      <c r="AN302">
        <v>1994</v>
      </c>
      <c r="AO302" t="s">
        <v>113</v>
      </c>
      <c r="AP302" t="s">
        <v>5055</v>
      </c>
      <c r="AQ302" t="s">
        <v>5056</v>
      </c>
      <c r="AR302" t="s">
        <v>2654</v>
      </c>
      <c r="AS302">
        <v>77</v>
      </c>
      <c r="AU302">
        <v>1996</v>
      </c>
      <c r="AV302" t="s">
        <v>109</v>
      </c>
      <c r="BC302" t="s">
        <v>113</v>
      </c>
      <c r="BD302" t="s">
        <v>2592</v>
      </c>
      <c r="BE302" t="s">
        <v>3354</v>
      </c>
      <c r="BF302" t="s">
        <v>1050</v>
      </c>
      <c r="BG302">
        <v>60</v>
      </c>
      <c r="BI302">
        <v>2000</v>
      </c>
      <c r="BJ302">
        <v>19</v>
      </c>
      <c r="BK302" t="s">
        <v>2453</v>
      </c>
      <c r="BL302">
        <v>34</v>
      </c>
      <c r="BN302" t="s">
        <v>113</v>
      </c>
      <c r="BO302" t="s">
        <v>5057</v>
      </c>
      <c r="BP302" t="s">
        <v>5058</v>
      </c>
      <c r="BQ302" t="s">
        <v>5059</v>
      </c>
      <c r="BR302">
        <v>69</v>
      </c>
      <c r="BT302">
        <v>2009</v>
      </c>
      <c r="BU302">
        <v>3</v>
      </c>
      <c r="BW302">
        <v>23</v>
      </c>
      <c r="BY302" t="s">
        <v>113</v>
      </c>
      <c r="BZ302" t="s">
        <v>5060</v>
      </c>
      <c r="CA302" t="s">
        <v>1902</v>
      </c>
      <c r="CB302" t="s">
        <v>5061</v>
      </c>
      <c r="CC302">
        <v>71</v>
      </c>
      <c r="CD302">
        <v>7.1</v>
      </c>
      <c r="CE302">
        <v>2002</v>
      </c>
      <c r="CF302" t="s">
        <v>113</v>
      </c>
      <c r="CG302" t="s">
        <v>5062</v>
      </c>
      <c r="CH302" t="s">
        <v>5063</v>
      </c>
      <c r="CI302" t="s">
        <v>132</v>
      </c>
      <c r="CJ302">
        <v>2017</v>
      </c>
      <c r="CL302" t="s">
        <v>109</v>
      </c>
      <c r="CN302" t="s">
        <v>113</v>
      </c>
      <c r="CO302" t="s">
        <v>5064</v>
      </c>
      <c r="CP302" t="s">
        <v>5065</v>
      </c>
      <c r="CQ302" t="s">
        <v>5066</v>
      </c>
      <c r="CR302" t="str">
        <f>HYPERLINK("https://nconnect.nicmar.ac.in/public/storage/profile/6999b475e5b3e.png","Download")</f>
        <v>0</v>
      </c>
      <c r="CS302" t="str">
        <f>HYPERLINK("https://nconnect.nicmar.ac.in/pdf/452_resume_1771682382.pdf/Y2FyZWVy","View Resume")</f>
        <v>0</v>
      </c>
    </row>
    <row r="303" spans="1:97">
      <c r="A303" t="s">
        <v>848</v>
      </c>
      <c r="B303" t="s">
        <v>139</v>
      </c>
      <c r="C303" t="s">
        <v>166</v>
      </c>
      <c r="D303" t="s">
        <v>849</v>
      </c>
      <c r="E303" t="s">
        <v>5067</v>
      </c>
      <c r="F303" t="s">
        <v>5068</v>
      </c>
      <c r="G303">
        <v>9844526335</v>
      </c>
      <c r="H303" t="s">
        <v>103</v>
      </c>
      <c r="I303" t="s">
        <v>5069</v>
      </c>
      <c r="J303" t="s">
        <v>105</v>
      </c>
      <c r="K303" t="s">
        <v>528</v>
      </c>
      <c r="L303" t="s">
        <v>5070</v>
      </c>
      <c r="M303" t="s">
        <v>5071</v>
      </c>
      <c r="N303" t="s">
        <v>109</v>
      </c>
      <c r="AI303" t="s">
        <v>5072</v>
      </c>
      <c r="AJ303" t="s">
        <v>5073</v>
      </c>
      <c r="AK303" t="s">
        <v>5074</v>
      </c>
      <c r="AL303">
        <v>47.84</v>
      </c>
      <c r="AN303">
        <v>2000</v>
      </c>
      <c r="AO303" t="s">
        <v>113</v>
      </c>
      <c r="AP303" t="s">
        <v>5075</v>
      </c>
      <c r="AQ303" t="s">
        <v>5073</v>
      </c>
      <c r="AR303" t="s">
        <v>5076</v>
      </c>
      <c r="AS303">
        <v>73.66</v>
      </c>
      <c r="AU303">
        <v>2002</v>
      </c>
      <c r="AV303" t="s">
        <v>109</v>
      </c>
      <c r="BC303" t="s">
        <v>113</v>
      </c>
      <c r="BD303" t="s">
        <v>5077</v>
      </c>
      <c r="BE303" t="s">
        <v>5078</v>
      </c>
      <c r="BF303" t="s">
        <v>5079</v>
      </c>
      <c r="BG303">
        <v>74.52</v>
      </c>
      <c r="BI303">
        <v>2005</v>
      </c>
      <c r="BJ303">
        <v>19</v>
      </c>
      <c r="BK303" t="s">
        <v>517</v>
      </c>
      <c r="BL303">
        <v>17</v>
      </c>
      <c r="BN303" t="s">
        <v>113</v>
      </c>
      <c r="BO303" t="s">
        <v>5080</v>
      </c>
      <c r="BP303" t="s">
        <v>5081</v>
      </c>
      <c r="BQ303" t="s">
        <v>5082</v>
      </c>
      <c r="BR303">
        <v>65</v>
      </c>
      <c r="BT303">
        <v>2015</v>
      </c>
      <c r="BU303">
        <v>31</v>
      </c>
      <c r="BV303" t="s">
        <v>5083</v>
      </c>
      <c r="BW303">
        <v>17</v>
      </c>
      <c r="BY303" t="s">
        <v>109</v>
      </c>
      <c r="CF303" t="s">
        <v>113</v>
      </c>
      <c r="CG303" t="s">
        <v>1074</v>
      </c>
      <c r="CH303" t="s">
        <v>5077</v>
      </c>
      <c r="CI303" t="s">
        <v>132</v>
      </c>
      <c r="CJ303">
        <v>2022</v>
      </c>
      <c r="CL303" t="s">
        <v>113</v>
      </c>
      <c r="CM303" t="s">
        <v>5084</v>
      </c>
      <c r="CN303" t="s">
        <v>113</v>
      </c>
      <c r="CO303" t="s">
        <v>5085</v>
      </c>
      <c r="CP303" t="s">
        <v>5086</v>
      </c>
      <c r="CQ303" t="s">
        <v>5087</v>
      </c>
      <c r="CR303" t="s">
        <v>137</v>
      </c>
      <c r="CS303" t="str">
        <f>HYPERLINK("https://nconnect.nicmar.ac.in/pdf/391_resume_1771684267.pdf/Y2FyZWVy","View Resume")</f>
        <v>0</v>
      </c>
    </row>
    <row r="304" spans="1:97">
      <c r="A304" t="s">
        <v>374</v>
      </c>
      <c r="B304" t="s">
        <v>98</v>
      </c>
      <c r="C304" t="s">
        <v>166</v>
      </c>
      <c r="D304" t="s">
        <v>225</v>
      </c>
      <c r="E304" t="s">
        <v>5088</v>
      </c>
      <c r="F304" t="s">
        <v>5089</v>
      </c>
      <c r="G304">
        <v>8410333041</v>
      </c>
      <c r="H304" t="s">
        <v>103</v>
      </c>
      <c r="I304" t="s">
        <v>5090</v>
      </c>
      <c r="J304" t="s">
        <v>105</v>
      </c>
      <c r="K304" t="s">
        <v>486</v>
      </c>
      <c r="L304" t="s">
        <v>5091</v>
      </c>
      <c r="M304" t="s">
        <v>5092</v>
      </c>
      <c r="N304" t="s">
        <v>109</v>
      </c>
      <c r="AI304" t="s">
        <v>5093</v>
      </c>
      <c r="AJ304" t="s">
        <v>5094</v>
      </c>
      <c r="AK304" t="s">
        <v>5095</v>
      </c>
      <c r="AL304">
        <v>76.88</v>
      </c>
      <c r="AM304">
        <v>8.09</v>
      </c>
      <c r="AN304">
        <v>1988</v>
      </c>
      <c r="AO304" t="s">
        <v>113</v>
      </c>
      <c r="AP304" t="s">
        <v>5096</v>
      </c>
      <c r="AQ304" t="s">
        <v>5097</v>
      </c>
      <c r="AR304" t="s">
        <v>5098</v>
      </c>
      <c r="AS304">
        <v>62.88</v>
      </c>
      <c r="AT304">
        <v>6.18</v>
      </c>
      <c r="AU304">
        <v>1990</v>
      </c>
      <c r="AV304" t="s">
        <v>113</v>
      </c>
      <c r="AW304" t="s">
        <v>5099</v>
      </c>
      <c r="AX304" t="s">
        <v>5100</v>
      </c>
      <c r="AY304" t="s">
        <v>5101</v>
      </c>
      <c r="AZ304">
        <v>57</v>
      </c>
      <c r="BA304">
        <v>6</v>
      </c>
      <c r="BB304">
        <v>1996</v>
      </c>
      <c r="BC304" t="s">
        <v>113</v>
      </c>
      <c r="BD304" t="s">
        <v>1908</v>
      </c>
      <c r="BE304" t="s">
        <v>5102</v>
      </c>
      <c r="BF304" t="s">
        <v>841</v>
      </c>
      <c r="BG304">
        <v>62.02</v>
      </c>
      <c r="BH304">
        <v>6.52</v>
      </c>
      <c r="BI304">
        <v>2000</v>
      </c>
      <c r="BJ304">
        <v>19</v>
      </c>
      <c r="BK304" t="s">
        <v>517</v>
      </c>
      <c r="BL304">
        <v>24</v>
      </c>
      <c r="BN304" t="s">
        <v>113</v>
      </c>
      <c r="BO304" t="s">
        <v>5103</v>
      </c>
      <c r="BP304" t="s">
        <v>5104</v>
      </c>
      <c r="BQ304" t="s">
        <v>843</v>
      </c>
      <c r="BR304">
        <v>61.88</v>
      </c>
      <c r="BS304">
        <v>6.5</v>
      </c>
      <c r="BT304">
        <v>2004</v>
      </c>
      <c r="BU304">
        <v>31</v>
      </c>
      <c r="BV304" t="s">
        <v>520</v>
      </c>
      <c r="BW304">
        <v>53</v>
      </c>
      <c r="BX304" t="s">
        <v>841</v>
      </c>
      <c r="BY304" t="s">
        <v>113</v>
      </c>
      <c r="BZ304" t="s">
        <v>5105</v>
      </c>
      <c r="CA304" t="s">
        <v>5106</v>
      </c>
      <c r="CB304" t="s">
        <v>5107</v>
      </c>
      <c r="CC304">
        <v>52</v>
      </c>
      <c r="CD304">
        <v>5.47</v>
      </c>
      <c r="CE304">
        <v>2016</v>
      </c>
      <c r="CF304" t="s">
        <v>113</v>
      </c>
      <c r="CG304" t="s">
        <v>5108</v>
      </c>
      <c r="CH304" t="s">
        <v>5109</v>
      </c>
      <c r="CI304" t="s">
        <v>132</v>
      </c>
      <c r="CJ304">
        <v>2011</v>
      </c>
      <c r="CL304" t="s">
        <v>113</v>
      </c>
      <c r="CM304" t="s">
        <v>5110</v>
      </c>
      <c r="CN304" t="s">
        <v>113</v>
      </c>
      <c r="CO304" t="s">
        <v>5111</v>
      </c>
      <c r="CP304" t="s">
        <v>462</v>
      </c>
      <c r="CQ304" t="s">
        <v>5112</v>
      </c>
      <c r="CR304" t="s">
        <v>137</v>
      </c>
      <c r="CS304" t="str">
        <f>HYPERLINK("https://nconnect.nicmar.ac.in/pdf/457_resume_1771687784.pdf/Y2FyZWVy","View Resume")</f>
        <v>0</v>
      </c>
    </row>
    <row r="305" spans="1:97">
      <c r="A305" t="s">
        <v>658</v>
      </c>
      <c r="B305" t="s">
        <v>319</v>
      </c>
      <c r="C305" t="s">
        <v>140</v>
      </c>
      <c r="D305" t="s">
        <v>141</v>
      </c>
      <c r="E305" t="s">
        <v>5113</v>
      </c>
      <c r="F305" t="s">
        <v>5114</v>
      </c>
      <c r="G305">
        <v>9677355773</v>
      </c>
      <c r="H305" t="s">
        <v>103</v>
      </c>
      <c r="I305" t="s">
        <v>5115</v>
      </c>
      <c r="J305" t="s">
        <v>105</v>
      </c>
      <c r="K305" t="s">
        <v>779</v>
      </c>
      <c r="L305" t="s">
        <v>5116</v>
      </c>
      <c r="M305" t="s">
        <v>5117</v>
      </c>
      <c r="N305" t="s">
        <v>109</v>
      </c>
      <c r="AI305" t="s">
        <v>5118</v>
      </c>
      <c r="AJ305" t="s">
        <v>5119</v>
      </c>
      <c r="AK305" t="s">
        <v>5120</v>
      </c>
      <c r="AL305">
        <v>83.02</v>
      </c>
      <c r="AN305">
        <v>2006</v>
      </c>
      <c r="AO305" t="s">
        <v>113</v>
      </c>
      <c r="AP305" t="s">
        <v>5121</v>
      </c>
      <c r="AQ305" t="s">
        <v>5119</v>
      </c>
      <c r="AR305" t="s">
        <v>5122</v>
      </c>
      <c r="AS305">
        <v>73.08</v>
      </c>
      <c r="AU305">
        <v>2008</v>
      </c>
      <c r="AV305" t="s">
        <v>109</v>
      </c>
      <c r="BC305" t="s">
        <v>113</v>
      </c>
      <c r="BD305" t="s">
        <v>944</v>
      </c>
      <c r="BE305" t="s">
        <v>5123</v>
      </c>
      <c r="BF305" t="s">
        <v>355</v>
      </c>
      <c r="BG305">
        <v>75.4</v>
      </c>
      <c r="BH305">
        <v>7.54</v>
      </c>
      <c r="BI305">
        <v>2012</v>
      </c>
      <c r="BJ305">
        <v>1</v>
      </c>
      <c r="BL305">
        <v>9</v>
      </c>
      <c r="BN305" t="s">
        <v>113</v>
      </c>
      <c r="BO305" t="s">
        <v>5124</v>
      </c>
      <c r="BP305" t="s">
        <v>5125</v>
      </c>
      <c r="BQ305" t="s">
        <v>2050</v>
      </c>
      <c r="BR305">
        <v>89.2</v>
      </c>
      <c r="BS305">
        <v>8.92</v>
      </c>
      <c r="BT305">
        <v>2015</v>
      </c>
      <c r="BU305">
        <v>14</v>
      </c>
      <c r="BW305">
        <v>47</v>
      </c>
      <c r="BY305" t="s">
        <v>113</v>
      </c>
      <c r="BZ305" t="s">
        <v>5126</v>
      </c>
      <c r="CA305" t="s">
        <v>5127</v>
      </c>
      <c r="CB305" t="s">
        <v>5128</v>
      </c>
      <c r="CC305">
        <v>84.4</v>
      </c>
      <c r="CD305">
        <v>8.44</v>
      </c>
      <c r="CE305">
        <v>2026</v>
      </c>
      <c r="CF305" t="s">
        <v>113</v>
      </c>
      <c r="CG305" t="s">
        <v>5129</v>
      </c>
      <c r="CH305" t="s">
        <v>5130</v>
      </c>
      <c r="CI305" t="s">
        <v>132</v>
      </c>
      <c r="CJ305">
        <v>2023</v>
      </c>
      <c r="CL305" t="s">
        <v>113</v>
      </c>
      <c r="CM305" t="s">
        <v>5131</v>
      </c>
      <c r="CN305" t="s">
        <v>113</v>
      </c>
      <c r="CO305" t="s">
        <v>5132</v>
      </c>
      <c r="CP305" t="s">
        <v>5133</v>
      </c>
      <c r="CQ305" t="s">
        <v>5134</v>
      </c>
      <c r="CR305" t="str">
        <f>HYPERLINK("https://nconnect.nicmar.ac.in/public/storage/profile/6999d15e07fa6.png","Download")</f>
        <v>0</v>
      </c>
      <c r="CS305" t="str">
        <f>HYPERLINK("https://nconnect.nicmar.ac.in/pdf/265_resume_1771688094.pdf/Y2FyZWVy","View Resume")</f>
        <v>0</v>
      </c>
    </row>
    <row r="306" spans="1:97">
      <c r="A306" t="s">
        <v>138</v>
      </c>
      <c r="B306" t="s">
        <v>139</v>
      </c>
      <c r="C306" t="s">
        <v>140</v>
      </c>
      <c r="D306" t="s">
        <v>141</v>
      </c>
      <c r="E306" t="s">
        <v>5113</v>
      </c>
      <c r="F306" t="s">
        <v>5114</v>
      </c>
      <c r="G306">
        <v>9677355773</v>
      </c>
      <c r="H306" t="s">
        <v>103</v>
      </c>
      <c r="I306" t="s">
        <v>5115</v>
      </c>
      <c r="J306" t="s">
        <v>105</v>
      </c>
      <c r="K306" t="s">
        <v>779</v>
      </c>
      <c r="L306" t="s">
        <v>5116</v>
      </c>
      <c r="M306" t="s">
        <v>5117</v>
      </c>
      <c r="N306" t="s">
        <v>109</v>
      </c>
      <c r="AI306" t="s">
        <v>5118</v>
      </c>
      <c r="AJ306" t="s">
        <v>5119</v>
      </c>
      <c r="AK306" t="s">
        <v>5120</v>
      </c>
      <c r="AL306">
        <v>83.02</v>
      </c>
      <c r="AN306">
        <v>2006</v>
      </c>
      <c r="AO306" t="s">
        <v>113</v>
      </c>
      <c r="AP306" t="s">
        <v>5121</v>
      </c>
      <c r="AQ306" t="s">
        <v>5119</v>
      </c>
      <c r="AR306" t="s">
        <v>5122</v>
      </c>
      <c r="AS306">
        <v>73.08</v>
      </c>
      <c r="AU306">
        <v>2008</v>
      </c>
      <c r="AV306" t="s">
        <v>109</v>
      </c>
      <c r="BC306" t="s">
        <v>113</v>
      </c>
      <c r="BD306" t="s">
        <v>944</v>
      </c>
      <c r="BE306" t="s">
        <v>5123</v>
      </c>
      <c r="BF306" t="s">
        <v>355</v>
      </c>
      <c r="BG306">
        <v>75.4</v>
      </c>
      <c r="BH306">
        <v>7.54</v>
      </c>
      <c r="BI306">
        <v>2012</v>
      </c>
      <c r="BJ306">
        <v>1</v>
      </c>
      <c r="BL306">
        <v>9</v>
      </c>
      <c r="BN306" t="s">
        <v>113</v>
      </c>
      <c r="BO306" t="s">
        <v>5124</v>
      </c>
      <c r="BP306" t="s">
        <v>5125</v>
      </c>
      <c r="BQ306" t="s">
        <v>2050</v>
      </c>
      <c r="BR306">
        <v>89.2</v>
      </c>
      <c r="BS306">
        <v>8.92</v>
      </c>
      <c r="BT306">
        <v>2015</v>
      </c>
      <c r="BU306">
        <v>14</v>
      </c>
      <c r="BW306">
        <v>47</v>
      </c>
      <c r="BY306" t="s">
        <v>113</v>
      </c>
      <c r="BZ306" t="s">
        <v>5126</v>
      </c>
      <c r="CA306" t="s">
        <v>5127</v>
      </c>
      <c r="CB306" t="s">
        <v>5128</v>
      </c>
      <c r="CC306">
        <v>84.4</v>
      </c>
      <c r="CD306">
        <v>8.44</v>
      </c>
      <c r="CE306">
        <v>2026</v>
      </c>
      <c r="CF306" t="s">
        <v>113</v>
      </c>
      <c r="CG306" t="s">
        <v>5129</v>
      </c>
      <c r="CH306" t="s">
        <v>5130</v>
      </c>
      <c r="CI306" t="s">
        <v>132</v>
      </c>
      <c r="CJ306">
        <v>2023</v>
      </c>
      <c r="CL306" t="s">
        <v>113</v>
      </c>
      <c r="CM306" t="s">
        <v>5131</v>
      </c>
      <c r="CN306" t="s">
        <v>113</v>
      </c>
      <c r="CO306" t="s">
        <v>5132</v>
      </c>
      <c r="CP306" t="s">
        <v>5133</v>
      </c>
      <c r="CQ306" t="s">
        <v>5135</v>
      </c>
      <c r="CR306" t="str">
        <f>HYPERLINK("https://nconnect.nicmar.ac.in/public/storage/profile/6999d15e07fa6.png","Download")</f>
        <v>0</v>
      </c>
      <c r="CS306" t="str">
        <f>HYPERLINK("https://nconnect.nicmar.ac.in/pdf/265_resume_1771688094.pdf/Y2FyZWVy","View Resume")</f>
        <v>0</v>
      </c>
    </row>
    <row r="307" spans="1:97">
      <c r="A307" t="s">
        <v>503</v>
      </c>
      <c r="B307" t="s">
        <v>139</v>
      </c>
      <c r="C307" t="s">
        <v>166</v>
      </c>
      <c r="D307" t="s">
        <v>320</v>
      </c>
      <c r="E307" t="s">
        <v>5136</v>
      </c>
      <c r="F307" t="s">
        <v>5137</v>
      </c>
      <c r="G307">
        <v>9721352113</v>
      </c>
      <c r="H307" t="s">
        <v>170</v>
      </c>
      <c r="I307" t="s">
        <v>5138</v>
      </c>
      <c r="J307" t="s">
        <v>105</v>
      </c>
      <c r="K307" t="s">
        <v>507</v>
      </c>
      <c r="L307" t="s">
        <v>5139</v>
      </c>
      <c r="M307" t="s">
        <v>5140</v>
      </c>
      <c r="N307" t="s">
        <v>109</v>
      </c>
      <c r="AI307" t="s">
        <v>5141</v>
      </c>
      <c r="AJ307" t="s">
        <v>5142</v>
      </c>
      <c r="AK307" t="s">
        <v>784</v>
      </c>
      <c r="AL307">
        <v>90</v>
      </c>
      <c r="AN307">
        <v>2007</v>
      </c>
      <c r="AO307" t="s">
        <v>113</v>
      </c>
      <c r="AP307" t="s">
        <v>5141</v>
      </c>
      <c r="AQ307" t="s">
        <v>5142</v>
      </c>
      <c r="AR307" t="s">
        <v>5143</v>
      </c>
      <c r="AS307">
        <v>73.3</v>
      </c>
      <c r="AU307">
        <v>2009</v>
      </c>
      <c r="AV307" t="s">
        <v>113</v>
      </c>
      <c r="AW307" t="s">
        <v>5144</v>
      </c>
      <c r="AX307" t="s">
        <v>5145</v>
      </c>
      <c r="AY307" t="s">
        <v>1334</v>
      </c>
      <c r="AZ307">
        <v>88.8</v>
      </c>
      <c r="BA307">
        <v>8.88</v>
      </c>
      <c r="BB307">
        <v>2014</v>
      </c>
      <c r="BC307" t="s">
        <v>113</v>
      </c>
      <c r="BD307" t="s">
        <v>5146</v>
      </c>
      <c r="BE307" t="s">
        <v>5147</v>
      </c>
      <c r="BF307" t="s">
        <v>841</v>
      </c>
      <c r="BG307">
        <v>65.3</v>
      </c>
      <c r="BI307">
        <v>2012</v>
      </c>
      <c r="BJ307">
        <v>19</v>
      </c>
      <c r="BK307" t="s">
        <v>517</v>
      </c>
      <c r="BL307">
        <v>23</v>
      </c>
      <c r="BN307" t="s">
        <v>113</v>
      </c>
      <c r="BO307" t="s">
        <v>5148</v>
      </c>
      <c r="BP307" t="s">
        <v>5149</v>
      </c>
      <c r="BQ307" t="s">
        <v>339</v>
      </c>
      <c r="BR307">
        <v>70.3</v>
      </c>
      <c r="BT307">
        <v>2016</v>
      </c>
      <c r="BU307">
        <v>31</v>
      </c>
      <c r="BV307" t="s">
        <v>5150</v>
      </c>
      <c r="BW307">
        <v>23</v>
      </c>
      <c r="BY307" t="s">
        <v>109</v>
      </c>
      <c r="CF307" t="s">
        <v>113</v>
      </c>
      <c r="CG307" t="s">
        <v>5151</v>
      </c>
      <c r="CH307" t="s">
        <v>1598</v>
      </c>
      <c r="CI307" t="s">
        <v>132</v>
      </c>
      <c r="CJ307">
        <v>2023</v>
      </c>
      <c r="CL307" t="s">
        <v>113</v>
      </c>
      <c r="CM307" t="s">
        <v>5152</v>
      </c>
      <c r="CN307" t="s">
        <v>109</v>
      </c>
      <c r="CP307" t="s">
        <v>4241</v>
      </c>
      <c r="CQ307" t="s">
        <v>5135</v>
      </c>
      <c r="CR307" t="str">
        <f>HYPERLINK("https://nconnect.nicmar.ac.in/public/storage/profile/6999d117e3701.png","Download")</f>
        <v>0</v>
      </c>
      <c r="CS307" t="str">
        <f>HYPERLINK("https://nconnect.nicmar.ac.in/pdf/461_resume_1771688566.pdf/Y2FyZWVy","View Resume")</f>
        <v>0</v>
      </c>
    </row>
    <row r="308" spans="1:97">
      <c r="A308" t="s">
        <v>193</v>
      </c>
      <c r="B308" t="s">
        <v>139</v>
      </c>
      <c r="C308" t="s">
        <v>166</v>
      </c>
      <c r="D308" t="s">
        <v>194</v>
      </c>
      <c r="E308" t="s">
        <v>5153</v>
      </c>
      <c r="F308" t="s">
        <v>5154</v>
      </c>
      <c r="G308">
        <v>7841865844</v>
      </c>
      <c r="H308" t="s">
        <v>170</v>
      </c>
      <c r="I308" t="s">
        <v>5155</v>
      </c>
      <c r="J308" t="s">
        <v>105</v>
      </c>
      <c r="K308" t="s">
        <v>425</v>
      </c>
      <c r="L308" t="s">
        <v>5156</v>
      </c>
      <c r="M308" t="s">
        <v>5157</v>
      </c>
      <c r="N308" t="s">
        <v>109</v>
      </c>
      <c r="AI308" t="s">
        <v>5158</v>
      </c>
      <c r="AJ308" t="s">
        <v>5159</v>
      </c>
      <c r="AK308" t="s">
        <v>5160</v>
      </c>
      <c r="AL308">
        <v>86</v>
      </c>
      <c r="AM308">
        <v>8.6</v>
      </c>
      <c r="AN308">
        <v>2001</v>
      </c>
      <c r="AO308" t="s">
        <v>113</v>
      </c>
      <c r="AP308" t="s">
        <v>5158</v>
      </c>
      <c r="AQ308" t="s">
        <v>5159</v>
      </c>
      <c r="AR308" t="s">
        <v>670</v>
      </c>
      <c r="AS308">
        <v>82</v>
      </c>
      <c r="AT308">
        <v>8.2</v>
      </c>
      <c r="AU308">
        <v>2003</v>
      </c>
      <c r="AV308" t="s">
        <v>109</v>
      </c>
      <c r="BC308" t="s">
        <v>113</v>
      </c>
      <c r="BD308" t="s">
        <v>5161</v>
      </c>
      <c r="BE308" t="s">
        <v>5162</v>
      </c>
      <c r="BF308" t="s">
        <v>5163</v>
      </c>
      <c r="BG308">
        <v>68</v>
      </c>
      <c r="BH308">
        <v>6.8</v>
      </c>
      <c r="BI308">
        <v>2006</v>
      </c>
      <c r="BJ308">
        <v>19</v>
      </c>
      <c r="BK308" t="s">
        <v>2085</v>
      </c>
      <c r="BL308">
        <v>11</v>
      </c>
      <c r="BN308" t="s">
        <v>113</v>
      </c>
      <c r="BO308" t="s">
        <v>5161</v>
      </c>
      <c r="BP308" t="s">
        <v>5164</v>
      </c>
      <c r="BQ308" t="s">
        <v>5165</v>
      </c>
      <c r="BR308">
        <v>67</v>
      </c>
      <c r="BS308">
        <v>6.7</v>
      </c>
      <c r="BT308">
        <v>2008</v>
      </c>
      <c r="BU308">
        <v>31</v>
      </c>
      <c r="BV308" t="s">
        <v>340</v>
      </c>
      <c r="BW308">
        <v>33</v>
      </c>
      <c r="BY308" t="s">
        <v>109</v>
      </c>
      <c r="CF308" t="s">
        <v>113</v>
      </c>
      <c r="CG308" t="s">
        <v>194</v>
      </c>
      <c r="CH308" t="s">
        <v>5166</v>
      </c>
      <c r="CI308" t="s">
        <v>132</v>
      </c>
      <c r="CJ308">
        <v>2025</v>
      </c>
      <c r="CL308" t="s">
        <v>113</v>
      </c>
      <c r="CM308" t="s">
        <v>5167</v>
      </c>
      <c r="CN308" t="s">
        <v>109</v>
      </c>
      <c r="CP308" t="s">
        <v>5168</v>
      </c>
      <c r="CQ308" t="s">
        <v>5169</v>
      </c>
      <c r="CR308" t="s">
        <v>137</v>
      </c>
      <c r="CS308" t="str">
        <f>HYPERLINK("https://nconnect.nicmar.ac.in/pdf/466_resume_1771688996.pdf/Y2FyZWVy","View Resume")</f>
        <v>0</v>
      </c>
    </row>
    <row r="309" spans="1:97">
      <c r="A309" t="s">
        <v>503</v>
      </c>
      <c r="B309" t="s">
        <v>139</v>
      </c>
      <c r="C309" t="s">
        <v>166</v>
      </c>
      <c r="D309" t="s">
        <v>320</v>
      </c>
      <c r="E309" t="s">
        <v>5170</v>
      </c>
      <c r="F309" t="s">
        <v>5171</v>
      </c>
      <c r="G309">
        <v>9967036969</v>
      </c>
      <c r="H309" t="s">
        <v>103</v>
      </c>
      <c r="I309" t="s">
        <v>5172</v>
      </c>
      <c r="J309" t="s">
        <v>105</v>
      </c>
      <c r="K309" t="s">
        <v>425</v>
      </c>
      <c r="L309" t="s">
        <v>5173</v>
      </c>
      <c r="M309" t="s">
        <v>5174</v>
      </c>
      <c r="N309" t="s">
        <v>109</v>
      </c>
      <c r="AI309" t="s">
        <v>5175</v>
      </c>
      <c r="AJ309" t="s">
        <v>1547</v>
      </c>
      <c r="AK309" t="s">
        <v>5176</v>
      </c>
      <c r="AL309">
        <v>77.06</v>
      </c>
      <c r="AM309">
        <v>0</v>
      </c>
      <c r="AN309">
        <v>1996</v>
      </c>
      <c r="AO309" t="s">
        <v>113</v>
      </c>
      <c r="AP309" t="s">
        <v>5177</v>
      </c>
      <c r="AQ309" t="s">
        <v>1547</v>
      </c>
      <c r="AR309" t="s">
        <v>5178</v>
      </c>
      <c r="AS309">
        <v>73</v>
      </c>
      <c r="AU309">
        <v>1998</v>
      </c>
      <c r="AV309" t="s">
        <v>109</v>
      </c>
      <c r="BC309" t="s">
        <v>113</v>
      </c>
      <c r="BD309" t="s">
        <v>3104</v>
      </c>
      <c r="BE309" t="s">
        <v>5179</v>
      </c>
      <c r="BF309" t="s">
        <v>5180</v>
      </c>
      <c r="BG309">
        <v>56.68</v>
      </c>
      <c r="BI309">
        <v>2003</v>
      </c>
      <c r="BJ309">
        <v>19</v>
      </c>
      <c r="BK309" t="s">
        <v>5181</v>
      </c>
      <c r="BL309">
        <v>11</v>
      </c>
      <c r="BN309" t="s">
        <v>113</v>
      </c>
      <c r="BO309" t="s">
        <v>3104</v>
      </c>
      <c r="BP309" t="s">
        <v>5182</v>
      </c>
      <c r="BQ309" t="s">
        <v>5183</v>
      </c>
      <c r="BR309">
        <v>60</v>
      </c>
      <c r="BT309">
        <v>2008</v>
      </c>
      <c r="BU309">
        <v>31</v>
      </c>
      <c r="BV309" t="s">
        <v>5184</v>
      </c>
      <c r="BW309">
        <v>23</v>
      </c>
      <c r="BY309" t="s">
        <v>109</v>
      </c>
      <c r="CF309" t="s">
        <v>113</v>
      </c>
      <c r="CG309" t="s">
        <v>339</v>
      </c>
      <c r="CH309" t="s">
        <v>5185</v>
      </c>
      <c r="CI309" t="s">
        <v>241</v>
      </c>
      <c r="CK309" t="s">
        <v>113</v>
      </c>
      <c r="CL309" t="s">
        <v>113</v>
      </c>
      <c r="CM309" t="s">
        <v>5186</v>
      </c>
      <c r="CN309" t="s">
        <v>113</v>
      </c>
      <c r="CO309" t="s">
        <v>5187</v>
      </c>
      <c r="CP309" t="s">
        <v>5188</v>
      </c>
      <c r="CQ309" t="s">
        <v>5189</v>
      </c>
      <c r="CR309" t="s">
        <v>137</v>
      </c>
      <c r="CS309" t="str">
        <f>HYPERLINK("https://nconnect.nicmar.ac.in/pdf/460_resume_1771689439.pdf/Y2FyZWVy","View Resume")</f>
        <v>0</v>
      </c>
    </row>
    <row r="310" spans="1:97">
      <c r="A310" t="s">
        <v>503</v>
      </c>
      <c r="B310" t="s">
        <v>139</v>
      </c>
      <c r="C310" t="s">
        <v>166</v>
      </c>
      <c r="D310" t="s">
        <v>320</v>
      </c>
      <c r="E310" t="s">
        <v>5139</v>
      </c>
      <c r="F310" t="s">
        <v>5190</v>
      </c>
      <c r="G310">
        <v>8377955094</v>
      </c>
      <c r="H310" t="s">
        <v>103</v>
      </c>
      <c r="I310" t="s">
        <v>5191</v>
      </c>
      <c r="J310" t="s">
        <v>105</v>
      </c>
      <c r="K310" t="s">
        <v>507</v>
      </c>
      <c r="L310" t="s">
        <v>5192</v>
      </c>
      <c r="M310" t="s">
        <v>5193</v>
      </c>
      <c r="N310" t="s">
        <v>109</v>
      </c>
      <c r="AI310" t="s">
        <v>5194</v>
      </c>
      <c r="AJ310" t="s">
        <v>5195</v>
      </c>
      <c r="AK310" t="s">
        <v>784</v>
      </c>
      <c r="AL310">
        <v>70</v>
      </c>
      <c r="AN310">
        <v>2005</v>
      </c>
      <c r="AO310" t="s">
        <v>113</v>
      </c>
      <c r="AP310" t="s">
        <v>5196</v>
      </c>
      <c r="AQ310" t="s">
        <v>5197</v>
      </c>
      <c r="AR310" t="s">
        <v>5198</v>
      </c>
      <c r="AS310">
        <v>67</v>
      </c>
      <c r="AU310">
        <v>2008</v>
      </c>
      <c r="AV310" t="s">
        <v>113</v>
      </c>
      <c r="AW310" t="s">
        <v>643</v>
      </c>
      <c r="AX310" t="s">
        <v>5199</v>
      </c>
      <c r="AY310" t="s">
        <v>339</v>
      </c>
      <c r="AZ310">
        <v>91.7</v>
      </c>
      <c r="BB310">
        <v>2014</v>
      </c>
      <c r="BC310" t="s">
        <v>113</v>
      </c>
      <c r="BD310" t="s">
        <v>5200</v>
      </c>
      <c r="BE310" t="s">
        <v>5201</v>
      </c>
      <c r="BF310" t="s">
        <v>5165</v>
      </c>
      <c r="BG310">
        <v>75.57</v>
      </c>
      <c r="BI310">
        <v>2012</v>
      </c>
      <c r="BJ310">
        <v>19</v>
      </c>
      <c r="BK310" t="s">
        <v>2511</v>
      </c>
      <c r="BL310">
        <v>23</v>
      </c>
      <c r="BN310" t="s">
        <v>113</v>
      </c>
      <c r="BO310" t="s">
        <v>5202</v>
      </c>
      <c r="BP310" t="s">
        <v>5203</v>
      </c>
      <c r="BQ310" t="s">
        <v>748</v>
      </c>
      <c r="BR310">
        <v>68.1</v>
      </c>
      <c r="BT310">
        <v>2016</v>
      </c>
      <c r="BU310">
        <v>31</v>
      </c>
      <c r="BV310" t="s">
        <v>340</v>
      </c>
      <c r="BW310">
        <v>33</v>
      </c>
      <c r="BY310" t="s">
        <v>109</v>
      </c>
      <c r="CF310" t="s">
        <v>113</v>
      </c>
      <c r="CG310" t="s">
        <v>1334</v>
      </c>
      <c r="CH310" t="s">
        <v>5204</v>
      </c>
      <c r="CI310" t="s">
        <v>132</v>
      </c>
      <c r="CJ310">
        <v>2023</v>
      </c>
      <c r="CL310" t="s">
        <v>113</v>
      </c>
      <c r="CM310" t="s">
        <v>5205</v>
      </c>
      <c r="CN310" t="s">
        <v>113</v>
      </c>
      <c r="CO310" t="s">
        <v>5206</v>
      </c>
      <c r="CP310" t="s">
        <v>268</v>
      </c>
      <c r="CQ310" t="s">
        <v>5207</v>
      </c>
      <c r="CR310" t="str">
        <f>HYPERLINK("https://nconnect.nicmar.ac.in/public/storage/profile/6999d84e57ab1.png","Download")</f>
        <v>0</v>
      </c>
      <c r="CS310" t="str">
        <f>HYPERLINK("https://nconnect.nicmar.ac.in/pdf/464_resume_1771689997.pdf/Y2FyZWVy","View Resume")</f>
        <v>0</v>
      </c>
    </row>
    <row r="311" spans="1:97">
      <c r="A311" t="s">
        <v>191</v>
      </c>
      <c r="B311" t="s">
        <v>139</v>
      </c>
      <c r="C311" t="s">
        <v>140</v>
      </c>
      <c r="D311" t="s">
        <v>192</v>
      </c>
      <c r="E311" t="s">
        <v>5208</v>
      </c>
      <c r="F311" t="s">
        <v>5209</v>
      </c>
      <c r="G311">
        <v>8053710960</v>
      </c>
      <c r="H311" t="s">
        <v>103</v>
      </c>
      <c r="I311" t="s">
        <v>5210</v>
      </c>
      <c r="J311" t="s">
        <v>105</v>
      </c>
      <c r="K311" t="s">
        <v>507</v>
      </c>
      <c r="L311" t="s">
        <v>5211</v>
      </c>
      <c r="M311" t="s">
        <v>5212</v>
      </c>
      <c r="N311" t="s">
        <v>109</v>
      </c>
      <c r="AI311" t="s">
        <v>5213</v>
      </c>
      <c r="AJ311" t="s">
        <v>5214</v>
      </c>
      <c r="AK311" t="s">
        <v>5215</v>
      </c>
      <c r="AL311">
        <v>75.24</v>
      </c>
      <c r="AN311">
        <v>2009</v>
      </c>
      <c r="AO311" t="s">
        <v>113</v>
      </c>
      <c r="AP311" t="s">
        <v>5216</v>
      </c>
      <c r="AQ311" t="s">
        <v>5214</v>
      </c>
      <c r="AR311" t="s">
        <v>5217</v>
      </c>
      <c r="AS311">
        <v>69.24</v>
      </c>
      <c r="AU311">
        <v>2012</v>
      </c>
      <c r="AV311" t="s">
        <v>109</v>
      </c>
      <c r="BC311" t="s">
        <v>113</v>
      </c>
      <c r="BD311" t="s">
        <v>5218</v>
      </c>
      <c r="BE311" t="s">
        <v>5219</v>
      </c>
      <c r="BF311" t="s">
        <v>1548</v>
      </c>
      <c r="BG311">
        <v>65.24</v>
      </c>
      <c r="BI311">
        <v>2015</v>
      </c>
      <c r="BJ311">
        <v>19</v>
      </c>
      <c r="BL311">
        <v>53</v>
      </c>
      <c r="BN311" t="s">
        <v>113</v>
      </c>
      <c r="BO311" t="s">
        <v>5220</v>
      </c>
      <c r="BP311" t="s">
        <v>5220</v>
      </c>
      <c r="BQ311" t="s">
        <v>4401</v>
      </c>
      <c r="BR311">
        <v>59.24</v>
      </c>
      <c r="BT311">
        <v>2017</v>
      </c>
      <c r="BU311">
        <v>31</v>
      </c>
      <c r="BW311">
        <v>53</v>
      </c>
      <c r="BY311" t="s">
        <v>113</v>
      </c>
      <c r="BZ311" t="s">
        <v>5221</v>
      </c>
      <c r="CA311" t="s">
        <v>5222</v>
      </c>
      <c r="CB311" t="s">
        <v>4401</v>
      </c>
      <c r="CC311">
        <v>100</v>
      </c>
      <c r="CE311">
        <v>2024</v>
      </c>
      <c r="CF311" t="s">
        <v>113</v>
      </c>
      <c r="CG311" t="s">
        <v>4401</v>
      </c>
      <c r="CH311" t="s">
        <v>1094</v>
      </c>
      <c r="CI311" t="s">
        <v>132</v>
      </c>
      <c r="CJ311">
        <v>2022</v>
      </c>
      <c r="CL311" t="s">
        <v>113</v>
      </c>
      <c r="CM311" t="s">
        <v>5223</v>
      </c>
      <c r="CN311" t="s">
        <v>113</v>
      </c>
      <c r="CO311" t="s">
        <v>5224</v>
      </c>
      <c r="CP311" t="s">
        <v>462</v>
      </c>
      <c r="CQ311" t="s">
        <v>5225</v>
      </c>
      <c r="CR311" t="s">
        <v>137</v>
      </c>
      <c r="CS311" t="str">
        <f>HYPERLINK("https://nconnect.nicmar.ac.in/pdf/467_resume_1771692138.pdf/Y2FyZWVy","View Resume")</f>
        <v>0</v>
      </c>
    </row>
    <row r="312" spans="1:97">
      <c r="A312" t="s">
        <v>191</v>
      </c>
      <c r="B312" t="s">
        <v>139</v>
      </c>
      <c r="C312" t="s">
        <v>140</v>
      </c>
      <c r="D312" t="s">
        <v>192</v>
      </c>
      <c r="E312" t="s">
        <v>5226</v>
      </c>
      <c r="F312" t="s">
        <v>5227</v>
      </c>
      <c r="G312">
        <v>9641054306</v>
      </c>
      <c r="H312" t="s">
        <v>103</v>
      </c>
      <c r="I312" t="s">
        <v>5228</v>
      </c>
      <c r="J312" t="s">
        <v>105</v>
      </c>
      <c r="K312" t="s">
        <v>248</v>
      </c>
      <c r="L312" t="s">
        <v>5229</v>
      </c>
      <c r="M312" t="s">
        <v>5230</v>
      </c>
      <c r="N312" t="s">
        <v>109</v>
      </c>
      <c r="AI312" t="s">
        <v>5231</v>
      </c>
      <c r="AJ312" t="s">
        <v>5232</v>
      </c>
      <c r="AK312" t="s">
        <v>5233</v>
      </c>
      <c r="AL312">
        <v>70.25</v>
      </c>
      <c r="AN312">
        <v>2006</v>
      </c>
      <c r="AO312" t="s">
        <v>113</v>
      </c>
      <c r="AP312" t="s">
        <v>5234</v>
      </c>
      <c r="AQ312" t="s">
        <v>5235</v>
      </c>
      <c r="AR312" t="s">
        <v>5236</v>
      </c>
      <c r="AS312">
        <v>68.8</v>
      </c>
      <c r="AU312">
        <v>2008</v>
      </c>
      <c r="AV312" t="s">
        <v>109</v>
      </c>
      <c r="AW312" t="s">
        <v>5237</v>
      </c>
      <c r="AX312" t="s">
        <v>5238</v>
      </c>
      <c r="AY312" t="s">
        <v>282</v>
      </c>
      <c r="AZ312">
        <v>60.25</v>
      </c>
      <c r="BB312">
        <v>2012</v>
      </c>
      <c r="BC312" t="s">
        <v>113</v>
      </c>
      <c r="BD312" t="s">
        <v>5239</v>
      </c>
      <c r="BE312" t="s">
        <v>5240</v>
      </c>
      <c r="BF312" t="s">
        <v>2199</v>
      </c>
      <c r="BG312">
        <v>60.25</v>
      </c>
      <c r="BI312">
        <v>2012</v>
      </c>
      <c r="BJ312">
        <v>19</v>
      </c>
      <c r="BK312" t="s">
        <v>5241</v>
      </c>
      <c r="BL312">
        <v>53</v>
      </c>
      <c r="BM312" t="s">
        <v>282</v>
      </c>
      <c r="BN312" t="s">
        <v>113</v>
      </c>
      <c r="BO312" t="s">
        <v>5242</v>
      </c>
      <c r="BP312" t="s">
        <v>5243</v>
      </c>
      <c r="BQ312" t="s">
        <v>282</v>
      </c>
      <c r="BR312">
        <v>85.3</v>
      </c>
      <c r="BS312">
        <v>8.53</v>
      </c>
      <c r="BT312">
        <v>2014</v>
      </c>
      <c r="BU312">
        <v>31</v>
      </c>
      <c r="BV312" t="s">
        <v>5244</v>
      </c>
      <c r="BW312">
        <v>53</v>
      </c>
      <c r="BX312" t="s">
        <v>4401</v>
      </c>
      <c r="BY312" t="s">
        <v>109</v>
      </c>
      <c r="CF312" t="s">
        <v>113</v>
      </c>
      <c r="CG312" t="s">
        <v>4401</v>
      </c>
      <c r="CH312" t="s">
        <v>5245</v>
      </c>
      <c r="CI312" t="s">
        <v>132</v>
      </c>
      <c r="CJ312">
        <v>2021</v>
      </c>
      <c r="CL312" t="s">
        <v>109</v>
      </c>
      <c r="CN312" t="s">
        <v>113</v>
      </c>
      <c r="CO312" t="s">
        <v>5246</v>
      </c>
      <c r="CP312" t="s">
        <v>5233</v>
      </c>
      <c r="CQ312" t="s">
        <v>5247</v>
      </c>
      <c r="CR312" t="s">
        <v>137</v>
      </c>
      <c r="CS312" t="str">
        <f>HYPERLINK("https://nconnect.nicmar.ac.in/pdf/471_resume_1771697434.pdf/Y2FyZWVy","View Resume")</f>
        <v>0</v>
      </c>
    </row>
    <row r="313" spans="1:97">
      <c r="A313" t="s">
        <v>318</v>
      </c>
      <c r="B313" t="s">
        <v>319</v>
      </c>
      <c r="C313" t="s">
        <v>166</v>
      </c>
      <c r="D313" t="s">
        <v>320</v>
      </c>
      <c r="E313" t="s">
        <v>5248</v>
      </c>
      <c r="F313" t="s">
        <v>5249</v>
      </c>
      <c r="G313">
        <v>9820273565</v>
      </c>
      <c r="H313" t="s">
        <v>103</v>
      </c>
      <c r="I313" t="s">
        <v>2709</v>
      </c>
      <c r="J313" t="s">
        <v>105</v>
      </c>
      <c r="K313" t="s">
        <v>5250</v>
      </c>
      <c r="L313" t="s">
        <v>5251</v>
      </c>
      <c r="M313" t="s">
        <v>5252</v>
      </c>
      <c r="N313" t="s">
        <v>109</v>
      </c>
      <c r="AI313" t="s">
        <v>5253</v>
      </c>
      <c r="AJ313" t="s">
        <v>449</v>
      </c>
      <c r="AK313" t="s">
        <v>5254</v>
      </c>
      <c r="AL313">
        <v>64.26</v>
      </c>
      <c r="AN313">
        <v>2001</v>
      </c>
      <c r="AO313" t="s">
        <v>113</v>
      </c>
      <c r="AP313" t="s">
        <v>5255</v>
      </c>
      <c r="AQ313" t="s">
        <v>449</v>
      </c>
      <c r="AR313" t="s">
        <v>841</v>
      </c>
      <c r="AS313">
        <v>65.33</v>
      </c>
      <c r="AU313">
        <v>2003</v>
      </c>
      <c r="AV313" t="s">
        <v>109</v>
      </c>
      <c r="BC313" t="s">
        <v>113</v>
      </c>
      <c r="BD313" t="s">
        <v>3104</v>
      </c>
      <c r="BE313" t="s">
        <v>5256</v>
      </c>
      <c r="BF313" t="s">
        <v>841</v>
      </c>
      <c r="BG313">
        <v>56.71</v>
      </c>
      <c r="BI313">
        <v>2006</v>
      </c>
      <c r="BJ313">
        <v>19</v>
      </c>
      <c r="BK313" t="s">
        <v>4148</v>
      </c>
      <c r="BL313">
        <v>53</v>
      </c>
      <c r="BM313" t="s">
        <v>841</v>
      </c>
      <c r="BN313" t="s">
        <v>113</v>
      </c>
      <c r="BO313" t="s">
        <v>3104</v>
      </c>
      <c r="BP313" t="s">
        <v>5257</v>
      </c>
      <c r="BQ313" t="s">
        <v>805</v>
      </c>
      <c r="BR313">
        <v>56.71</v>
      </c>
      <c r="BT313">
        <v>2023</v>
      </c>
      <c r="BU313">
        <v>31</v>
      </c>
      <c r="BV313" t="s">
        <v>5258</v>
      </c>
      <c r="BW313">
        <v>23</v>
      </c>
      <c r="BY313" t="s">
        <v>113</v>
      </c>
      <c r="BZ313" t="s">
        <v>3104</v>
      </c>
      <c r="CA313" t="s">
        <v>5259</v>
      </c>
      <c r="CB313" t="s">
        <v>805</v>
      </c>
      <c r="CC313">
        <v>55.55</v>
      </c>
      <c r="CE313">
        <v>2023</v>
      </c>
      <c r="CF313" t="s">
        <v>113</v>
      </c>
      <c r="CG313" t="s">
        <v>1531</v>
      </c>
      <c r="CH313" t="s">
        <v>5260</v>
      </c>
      <c r="CI313" t="s">
        <v>132</v>
      </c>
      <c r="CJ313">
        <v>2017</v>
      </c>
      <c r="CL313" t="s">
        <v>113</v>
      </c>
      <c r="CM313" t="s">
        <v>5261</v>
      </c>
      <c r="CN313" t="s">
        <v>113</v>
      </c>
      <c r="CO313" t="s">
        <v>5262</v>
      </c>
      <c r="CP313" t="s">
        <v>462</v>
      </c>
      <c r="CQ313" t="s">
        <v>5263</v>
      </c>
      <c r="CR313" t="s">
        <v>137</v>
      </c>
      <c r="CS313" t="str">
        <f>HYPERLINK("https://nconnect.nicmar.ac.in/pdf/465_resume_1771698182.PDF/Y2FyZWVy","View Resume")</f>
        <v>0</v>
      </c>
    </row>
    <row r="314" spans="1:97">
      <c r="A314" t="s">
        <v>704</v>
      </c>
      <c r="B314" t="s">
        <v>139</v>
      </c>
      <c r="C314" t="s">
        <v>705</v>
      </c>
      <c r="D314" t="s">
        <v>706</v>
      </c>
      <c r="E314" t="s">
        <v>5264</v>
      </c>
      <c r="F314" t="s">
        <v>5265</v>
      </c>
      <c r="G314">
        <v>8583988484</v>
      </c>
      <c r="H314" t="s">
        <v>170</v>
      </c>
      <c r="I314" t="s">
        <v>5266</v>
      </c>
      <c r="J314" t="s">
        <v>145</v>
      </c>
      <c r="K314" t="s">
        <v>425</v>
      </c>
      <c r="L314" t="s">
        <v>5267</v>
      </c>
      <c r="M314" t="s">
        <v>5268</v>
      </c>
      <c r="N314" t="s">
        <v>109</v>
      </c>
      <c r="AI314" t="s">
        <v>5269</v>
      </c>
      <c r="AJ314" t="s">
        <v>5270</v>
      </c>
      <c r="AK314" t="s">
        <v>5271</v>
      </c>
      <c r="AL314">
        <v>96.8</v>
      </c>
      <c r="AN314">
        <v>2017</v>
      </c>
      <c r="AO314" t="s">
        <v>113</v>
      </c>
      <c r="AP314" t="s">
        <v>5272</v>
      </c>
      <c r="AQ314" t="s">
        <v>5273</v>
      </c>
      <c r="AR314" t="s">
        <v>5274</v>
      </c>
      <c r="AS314">
        <v>95.4</v>
      </c>
      <c r="AU314">
        <v>2019</v>
      </c>
      <c r="AV314" t="s">
        <v>109</v>
      </c>
      <c r="BC314" t="s">
        <v>113</v>
      </c>
      <c r="BD314" t="s">
        <v>5275</v>
      </c>
      <c r="BE314" t="s">
        <v>5276</v>
      </c>
      <c r="BF314" t="s">
        <v>5277</v>
      </c>
      <c r="BG314">
        <v>91.1</v>
      </c>
      <c r="BH314">
        <v>9.61</v>
      </c>
      <c r="BI314">
        <v>2024</v>
      </c>
      <c r="BJ314">
        <v>8</v>
      </c>
      <c r="BL314">
        <v>3</v>
      </c>
      <c r="BN314" t="s">
        <v>113</v>
      </c>
      <c r="BO314" t="s">
        <v>541</v>
      </c>
      <c r="BP314" t="s">
        <v>5278</v>
      </c>
      <c r="BQ314" t="s">
        <v>5279</v>
      </c>
      <c r="BR314">
        <v>93.8</v>
      </c>
      <c r="BS314">
        <v>9.38</v>
      </c>
      <c r="BT314">
        <v>2026</v>
      </c>
      <c r="BU314">
        <v>24</v>
      </c>
      <c r="BW314">
        <v>35</v>
      </c>
      <c r="BY314" t="s">
        <v>109</v>
      </c>
      <c r="CF314" t="s">
        <v>109</v>
      </c>
      <c r="CL314" t="s">
        <v>109</v>
      </c>
      <c r="CN314" t="s">
        <v>113</v>
      </c>
      <c r="CO314" t="s">
        <v>5280</v>
      </c>
      <c r="CP314" t="s">
        <v>5281</v>
      </c>
      <c r="CQ314" t="s">
        <v>5282</v>
      </c>
      <c r="CR314" t="s">
        <v>137</v>
      </c>
      <c r="CS314" t="str">
        <f>HYPERLINK("https://nconnect.nicmar.ac.in/pdf/478_resume_1771734216.pdf/Y2FyZWVy","View Resume")</f>
        <v>0</v>
      </c>
    </row>
    <row r="315" spans="1:97">
      <c r="A315" t="s">
        <v>165</v>
      </c>
      <c r="B315" t="s">
        <v>139</v>
      </c>
      <c r="C315" t="s">
        <v>166</v>
      </c>
      <c r="D315" t="s">
        <v>167</v>
      </c>
      <c r="E315" t="s">
        <v>5283</v>
      </c>
      <c r="F315" t="s">
        <v>5284</v>
      </c>
      <c r="G315">
        <v>7217616929</v>
      </c>
      <c r="H315" t="s">
        <v>103</v>
      </c>
      <c r="I315" t="s">
        <v>5285</v>
      </c>
      <c r="J315" t="s">
        <v>145</v>
      </c>
      <c r="K315" t="s">
        <v>146</v>
      </c>
      <c r="L315" t="s">
        <v>5286</v>
      </c>
      <c r="M315" t="s">
        <v>5287</v>
      </c>
      <c r="N315" t="s">
        <v>109</v>
      </c>
      <c r="AI315" t="s">
        <v>5288</v>
      </c>
      <c r="AJ315" t="s">
        <v>5289</v>
      </c>
      <c r="AK315" t="s">
        <v>5290</v>
      </c>
      <c r="AL315">
        <v>60</v>
      </c>
      <c r="AN315">
        <v>2011</v>
      </c>
      <c r="AO315" t="s">
        <v>113</v>
      </c>
      <c r="AP315" t="s">
        <v>5291</v>
      </c>
      <c r="AQ315" t="s">
        <v>5289</v>
      </c>
      <c r="AR315" t="s">
        <v>5292</v>
      </c>
      <c r="AS315">
        <v>80</v>
      </c>
      <c r="AU315">
        <v>2013</v>
      </c>
      <c r="AV315" t="s">
        <v>109</v>
      </c>
      <c r="BC315" t="s">
        <v>113</v>
      </c>
      <c r="BD315" t="s">
        <v>1303</v>
      </c>
      <c r="BE315" t="s">
        <v>5293</v>
      </c>
      <c r="BF315" t="s">
        <v>282</v>
      </c>
      <c r="BG315">
        <v>66.47</v>
      </c>
      <c r="BI315">
        <v>2016</v>
      </c>
      <c r="BJ315">
        <v>19</v>
      </c>
      <c r="BK315" t="s">
        <v>5294</v>
      </c>
      <c r="BL315">
        <v>53</v>
      </c>
      <c r="BM315" t="s">
        <v>282</v>
      </c>
      <c r="BN315" t="s">
        <v>113</v>
      </c>
      <c r="BO315" t="s">
        <v>5295</v>
      </c>
      <c r="BP315" t="s">
        <v>5296</v>
      </c>
      <c r="BQ315" t="s">
        <v>185</v>
      </c>
      <c r="BR315">
        <v>81.1</v>
      </c>
      <c r="BT315">
        <v>2018</v>
      </c>
      <c r="BU315">
        <v>31</v>
      </c>
      <c r="BV315" t="s">
        <v>185</v>
      </c>
      <c r="BW315">
        <v>53</v>
      </c>
      <c r="BX315" t="s">
        <v>185</v>
      </c>
      <c r="BY315" t="s">
        <v>113</v>
      </c>
      <c r="BZ315" t="s">
        <v>1303</v>
      </c>
      <c r="CA315" t="s">
        <v>5297</v>
      </c>
      <c r="CB315" t="s">
        <v>5298</v>
      </c>
      <c r="CC315">
        <v>81</v>
      </c>
      <c r="CE315">
        <v>2021</v>
      </c>
      <c r="CF315" t="s">
        <v>113</v>
      </c>
      <c r="CG315" t="s">
        <v>185</v>
      </c>
      <c r="CH315" t="s">
        <v>5299</v>
      </c>
      <c r="CI315" t="s">
        <v>241</v>
      </c>
      <c r="CK315" t="s">
        <v>109</v>
      </c>
      <c r="CL315" t="s">
        <v>113</v>
      </c>
      <c r="CM315" t="s">
        <v>5300</v>
      </c>
      <c r="CN315" t="s">
        <v>113</v>
      </c>
      <c r="CO315" t="s">
        <v>5301</v>
      </c>
      <c r="CP315" t="s">
        <v>5302</v>
      </c>
      <c r="CQ315" t="s">
        <v>5303</v>
      </c>
      <c r="CR315" t="s">
        <v>137</v>
      </c>
      <c r="CS315" t="str">
        <f>HYPERLINK("https://nconnect.nicmar.ac.in/pdf/480_resume_1771737753.pdf/Y2FyZWVy","View Resume")</f>
        <v>0</v>
      </c>
    </row>
    <row r="316" spans="1:97">
      <c r="A316" t="s">
        <v>804</v>
      </c>
      <c r="B316" t="s">
        <v>139</v>
      </c>
      <c r="C316" t="s">
        <v>166</v>
      </c>
      <c r="D316" t="s">
        <v>805</v>
      </c>
      <c r="E316" t="s">
        <v>5304</v>
      </c>
      <c r="F316" t="s">
        <v>5305</v>
      </c>
      <c r="G316">
        <v>8879511712</v>
      </c>
      <c r="H316" t="s">
        <v>103</v>
      </c>
      <c r="I316" t="s">
        <v>5306</v>
      </c>
      <c r="J316" t="s">
        <v>105</v>
      </c>
      <c r="K316" t="s">
        <v>5307</v>
      </c>
      <c r="L316" t="s">
        <v>5308</v>
      </c>
      <c r="M316" t="s">
        <v>5309</v>
      </c>
      <c r="N316" t="s">
        <v>109</v>
      </c>
      <c r="AI316" t="s">
        <v>5310</v>
      </c>
      <c r="AJ316" t="s">
        <v>5311</v>
      </c>
      <c r="AK316" t="s">
        <v>5312</v>
      </c>
      <c r="AL316">
        <v>72</v>
      </c>
      <c r="AM316">
        <v>7.6</v>
      </c>
      <c r="AN316">
        <v>2012</v>
      </c>
      <c r="AO316" t="s">
        <v>109</v>
      </c>
      <c r="AV316" t="s">
        <v>109</v>
      </c>
      <c r="BC316" t="s">
        <v>113</v>
      </c>
      <c r="BD316" t="s">
        <v>3488</v>
      </c>
      <c r="BE316" t="s">
        <v>5313</v>
      </c>
      <c r="BF316" t="s">
        <v>5314</v>
      </c>
      <c r="BG316">
        <v>59.6</v>
      </c>
      <c r="BH316">
        <v>5.96</v>
      </c>
      <c r="BI316">
        <v>2019</v>
      </c>
      <c r="BJ316">
        <v>19</v>
      </c>
      <c r="BK316" t="s">
        <v>5315</v>
      </c>
      <c r="BL316">
        <v>53</v>
      </c>
      <c r="BM316" t="s">
        <v>5316</v>
      </c>
      <c r="BN316" t="s">
        <v>113</v>
      </c>
      <c r="BO316" t="s">
        <v>5317</v>
      </c>
      <c r="BP316" t="s">
        <v>5318</v>
      </c>
      <c r="BQ316" t="s">
        <v>5319</v>
      </c>
      <c r="BR316">
        <v>61</v>
      </c>
      <c r="BT316">
        <v>2020</v>
      </c>
      <c r="BU316">
        <v>31</v>
      </c>
      <c r="BV316" t="s">
        <v>5320</v>
      </c>
      <c r="BW316">
        <v>53</v>
      </c>
      <c r="BX316" t="s">
        <v>5321</v>
      </c>
      <c r="BY316" t="s">
        <v>109</v>
      </c>
      <c r="CF316" t="s">
        <v>113</v>
      </c>
      <c r="CG316" t="s">
        <v>5322</v>
      </c>
      <c r="CH316" t="s">
        <v>5323</v>
      </c>
      <c r="CI316" t="s">
        <v>132</v>
      </c>
      <c r="CJ316">
        <v>2024</v>
      </c>
      <c r="CL316" t="s">
        <v>109</v>
      </c>
      <c r="CN316" t="s">
        <v>109</v>
      </c>
      <c r="CP316" t="s">
        <v>462</v>
      </c>
      <c r="CQ316" t="s">
        <v>5324</v>
      </c>
      <c r="CR316" t="str">
        <f>HYPERLINK("https://nconnect.nicmar.ac.in/public/storage/profile/699a93d344c5d.png","Download")</f>
        <v>0</v>
      </c>
      <c r="CS316" t="str">
        <f>HYPERLINK("https://nconnect.nicmar.ac.in/pdf/479_resume_1771737762.pdf/Y2FyZWVy","View Resume")</f>
        <v>0</v>
      </c>
    </row>
    <row r="317" spans="1:97">
      <c r="A317" t="s">
        <v>523</v>
      </c>
      <c r="B317" t="s">
        <v>139</v>
      </c>
      <c r="C317" t="s">
        <v>166</v>
      </c>
      <c r="D317" t="s">
        <v>524</v>
      </c>
      <c r="E317" t="s">
        <v>5283</v>
      </c>
      <c r="F317" t="s">
        <v>5284</v>
      </c>
      <c r="G317">
        <v>7217616929</v>
      </c>
      <c r="H317" t="s">
        <v>103</v>
      </c>
      <c r="I317" t="s">
        <v>5285</v>
      </c>
      <c r="J317" t="s">
        <v>145</v>
      </c>
      <c r="K317" t="s">
        <v>146</v>
      </c>
      <c r="L317" t="s">
        <v>5286</v>
      </c>
      <c r="M317" t="s">
        <v>5287</v>
      </c>
      <c r="N317" t="s">
        <v>109</v>
      </c>
      <c r="AI317" t="s">
        <v>5288</v>
      </c>
      <c r="AJ317" t="s">
        <v>5289</v>
      </c>
      <c r="AK317" t="s">
        <v>5290</v>
      </c>
      <c r="AL317">
        <v>60</v>
      </c>
      <c r="AN317">
        <v>2011</v>
      </c>
      <c r="AO317" t="s">
        <v>113</v>
      </c>
      <c r="AP317" t="s">
        <v>5291</v>
      </c>
      <c r="AQ317" t="s">
        <v>5289</v>
      </c>
      <c r="AR317" t="s">
        <v>5292</v>
      </c>
      <c r="AS317">
        <v>80</v>
      </c>
      <c r="AU317">
        <v>2013</v>
      </c>
      <c r="AV317" t="s">
        <v>109</v>
      </c>
      <c r="BC317" t="s">
        <v>113</v>
      </c>
      <c r="BD317" t="s">
        <v>1303</v>
      </c>
      <c r="BE317" t="s">
        <v>5293</v>
      </c>
      <c r="BF317" t="s">
        <v>282</v>
      </c>
      <c r="BG317">
        <v>66.47</v>
      </c>
      <c r="BI317">
        <v>2016</v>
      </c>
      <c r="BJ317">
        <v>19</v>
      </c>
      <c r="BK317" t="s">
        <v>5294</v>
      </c>
      <c r="BL317">
        <v>53</v>
      </c>
      <c r="BM317" t="s">
        <v>282</v>
      </c>
      <c r="BN317" t="s">
        <v>113</v>
      </c>
      <c r="BO317" t="s">
        <v>5295</v>
      </c>
      <c r="BP317" t="s">
        <v>5296</v>
      </c>
      <c r="BQ317" t="s">
        <v>185</v>
      </c>
      <c r="BR317">
        <v>81.1</v>
      </c>
      <c r="BT317">
        <v>2018</v>
      </c>
      <c r="BU317">
        <v>31</v>
      </c>
      <c r="BV317" t="s">
        <v>185</v>
      </c>
      <c r="BW317">
        <v>53</v>
      </c>
      <c r="BX317" t="s">
        <v>185</v>
      </c>
      <c r="BY317" t="s">
        <v>113</v>
      </c>
      <c r="BZ317" t="s">
        <v>1303</v>
      </c>
      <c r="CA317" t="s">
        <v>5297</v>
      </c>
      <c r="CB317" t="s">
        <v>5298</v>
      </c>
      <c r="CC317">
        <v>81</v>
      </c>
      <c r="CE317">
        <v>2021</v>
      </c>
      <c r="CF317" t="s">
        <v>113</v>
      </c>
      <c r="CG317" t="s">
        <v>185</v>
      </c>
      <c r="CH317" t="s">
        <v>5299</v>
      </c>
      <c r="CI317" t="s">
        <v>241</v>
      </c>
      <c r="CK317" t="s">
        <v>109</v>
      </c>
      <c r="CL317" t="s">
        <v>113</v>
      </c>
      <c r="CM317" t="s">
        <v>5300</v>
      </c>
      <c r="CN317" t="s">
        <v>113</v>
      </c>
      <c r="CO317" t="s">
        <v>5301</v>
      </c>
      <c r="CP317" t="s">
        <v>5302</v>
      </c>
      <c r="CQ317" t="s">
        <v>5325</v>
      </c>
      <c r="CR317" t="s">
        <v>137</v>
      </c>
      <c r="CS317" t="str">
        <f>HYPERLINK("https://nconnect.nicmar.ac.in/pdf/480_resume_1771737753.pdf/Y2FyZWVy","View Resume")</f>
        <v>0</v>
      </c>
    </row>
    <row r="318" spans="1:97">
      <c r="A318" t="s">
        <v>224</v>
      </c>
      <c r="B318" t="s">
        <v>139</v>
      </c>
      <c r="C318" t="s">
        <v>166</v>
      </c>
      <c r="D318" t="s">
        <v>225</v>
      </c>
      <c r="E318" t="s">
        <v>5326</v>
      </c>
      <c r="F318" t="s">
        <v>5327</v>
      </c>
      <c r="G318">
        <v>7719059585</v>
      </c>
      <c r="H318" t="s">
        <v>103</v>
      </c>
      <c r="I318" t="s">
        <v>5328</v>
      </c>
      <c r="J318" t="s">
        <v>105</v>
      </c>
      <c r="K318" t="s">
        <v>5329</v>
      </c>
      <c r="L318" t="s">
        <v>5330</v>
      </c>
      <c r="M318" t="s">
        <v>5331</v>
      </c>
      <c r="N318" t="s">
        <v>109</v>
      </c>
      <c r="AI318" t="s">
        <v>5332</v>
      </c>
      <c r="AJ318" t="s">
        <v>2851</v>
      </c>
      <c r="AK318" t="s">
        <v>5333</v>
      </c>
      <c r="AL318">
        <v>57.2</v>
      </c>
      <c r="AN318">
        <v>1999</v>
      </c>
      <c r="AO318" t="s">
        <v>113</v>
      </c>
      <c r="AP318" t="s">
        <v>5334</v>
      </c>
      <c r="AQ318" t="s">
        <v>2851</v>
      </c>
      <c r="AR318" t="s">
        <v>5335</v>
      </c>
      <c r="AS318">
        <v>52.5</v>
      </c>
      <c r="AU318">
        <v>2001</v>
      </c>
      <c r="AV318" t="s">
        <v>109</v>
      </c>
      <c r="BC318" t="s">
        <v>113</v>
      </c>
      <c r="BD318" t="s">
        <v>2753</v>
      </c>
      <c r="BE318" t="s">
        <v>5334</v>
      </c>
      <c r="BF318" t="s">
        <v>779</v>
      </c>
      <c r="BG318">
        <v>54.83</v>
      </c>
      <c r="BI318">
        <v>2005</v>
      </c>
      <c r="BJ318">
        <v>19</v>
      </c>
      <c r="BL318">
        <v>53</v>
      </c>
      <c r="BM318" t="s">
        <v>779</v>
      </c>
      <c r="BN318" t="s">
        <v>113</v>
      </c>
      <c r="BO318" t="s">
        <v>5336</v>
      </c>
      <c r="BP318" t="s">
        <v>5337</v>
      </c>
      <c r="BQ318" t="s">
        <v>1691</v>
      </c>
      <c r="BR318">
        <v>55</v>
      </c>
      <c r="BT318">
        <v>2012</v>
      </c>
      <c r="BU318">
        <v>31</v>
      </c>
      <c r="BV318" t="s">
        <v>989</v>
      </c>
      <c r="BW318">
        <v>53</v>
      </c>
      <c r="BX318" t="s">
        <v>5338</v>
      </c>
      <c r="BY318" t="s">
        <v>113</v>
      </c>
      <c r="BZ318" t="s">
        <v>5336</v>
      </c>
      <c r="CA318" t="s">
        <v>5339</v>
      </c>
      <c r="CB318" t="s">
        <v>779</v>
      </c>
      <c r="CC318">
        <v>53</v>
      </c>
      <c r="CE318">
        <v>2008</v>
      </c>
      <c r="CF318" t="s">
        <v>113</v>
      </c>
      <c r="CG318" t="s">
        <v>2293</v>
      </c>
      <c r="CH318" t="s">
        <v>3303</v>
      </c>
      <c r="CI318" t="s">
        <v>132</v>
      </c>
      <c r="CJ318">
        <v>2026</v>
      </c>
      <c r="CL318" t="s">
        <v>113</v>
      </c>
      <c r="CM318" t="s">
        <v>5340</v>
      </c>
      <c r="CN318" t="s">
        <v>109</v>
      </c>
      <c r="CP318" t="s">
        <v>5341</v>
      </c>
      <c r="CQ318" t="s">
        <v>5342</v>
      </c>
      <c r="CR318" t="s">
        <v>137</v>
      </c>
      <c r="CS318" t="str">
        <f>HYPERLINK("https://nconnect.nicmar.ac.in/pdf/476_resume_1771739318.pdf/Y2FyZWVy","View Resume")</f>
        <v>0</v>
      </c>
    </row>
    <row r="319" spans="1:97">
      <c r="A319" t="s">
        <v>295</v>
      </c>
      <c r="B319" t="s">
        <v>139</v>
      </c>
      <c r="C319" t="s">
        <v>296</v>
      </c>
      <c r="D319" t="s">
        <v>297</v>
      </c>
      <c r="E319" t="s">
        <v>5343</v>
      </c>
      <c r="F319" t="s">
        <v>5344</v>
      </c>
      <c r="G319">
        <v>9787781194</v>
      </c>
      <c r="H319" t="s">
        <v>170</v>
      </c>
      <c r="I319" t="s">
        <v>5345</v>
      </c>
      <c r="J319" t="s">
        <v>145</v>
      </c>
      <c r="K319" t="s">
        <v>5346</v>
      </c>
      <c r="L319" t="s">
        <v>5347</v>
      </c>
      <c r="M319" t="s">
        <v>5348</v>
      </c>
      <c r="N319" t="s">
        <v>109</v>
      </c>
      <c r="AI319" t="s">
        <v>5349</v>
      </c>
      <c r="AJ319" t="s">
        <v>5350</v>
      </c>
      <c r="AK319" t="s">
        <v>5351</v>
      </c>
      <c r="AL319">
        <v>96</v>
      </c>
      <c r="AN319">
        <v>2010</v>
      </c>
      <c r="AO319" t="s">
        <v>113</v>
      </c>
      <c r="AP319" t="s">
        <v>5349</v>
      </c>
      <c r="AQ319" t="s">
        <v>5350</v>
      </c>
      <c r="AR319" t="s">
        <v>5352</v>
      </c>
      <c r="AS319">
        <v>95.41</v>
      </c>
      <c r="AU319">
        <v>2012</v>
      </c>
      <c r="AV319" t="s">
        <v>109</v>
      </c>
      <c r="BC319" t="s">
        <v>113</v>
      </c>
      <c r="BD319" t="s">
        <v>2570</v>
      </c>
      <c r="BE319" t="s">
        <v>5353</v>
      </c>
      <c r="BF319" t="s">
        <v>5354</v>
      </c>
      <c r="BG319">
        <v>84.6</v>
      </c>
      <c r="BH319">
        <v>8.46</v>
      </c>
      <c r="BI319">
        <v>2016</v>
      </c>
      <c r="BJ319">
        <v>2</v>
      </c>
      <c r="BL319">
        <v>9</v>
      </c>
      <c r="BN319" t="s">
        <v>113</v>
      </c>
      <c r="BO319" t="s">
        <v>2570</v>
      </c>
      <c r="BP319" t="s">
        <v>5353</v>
      </c>
      <c r="BQ319" t="s">
        <v>5355</v>
      </c>
      <c r="BR319">
        <v>93.3</v>
      </c>
      <c r="BS319">
        <v>9.33</v>
      </c>
      <c r="BT319">
        <v>2018</v>
      </c>
      <c r="BU319">
        <v>13</v>
      </c>
      <c r="BW319">
        <v>53</v>
      </c>
      <c r="BX319" t="s">
        <v>5356</v>
      </c>
      <c r="BY319" t="s">
        <v>109</v>
      </c>
      <c r="CF319" t="s">
        <v>113</v>
      </c>
      <c r="CG319" t="s">
        <v>5357</v>
      </c>
      <c r="CH319" t="s">
        <v>5353</v>
      </c>
      <c r="CI319" t="s">
        <v>241</v>
      </c>
      <c r="CK319" t="s">
        <v>109</v>
      </c>
      <c r="CL319" t="s">
        <v>113</v>
      </c>
      <c r="CM319" t="s">
        <v>5358</v>
      </c>
      <c r="CN319" t="s">
        <v>113</v>
      </c>
      <c r="CO319" t="s">
        <v>5359</v>
      </c>
      <c r="CP319" t="s">
        <v>5360</v>
      </c>
      <c r="CQ319" t="s">
        <v>5361</v>
      </c>
      <c r="CR319" t="s">
        <v>137</v>
      </c>
      <c r="CS319" t="str">
        <f>HYPERLINK("https://nconnect.nicmar.ac.in/pdf/484_resume_1771741603.pdf/Y2FyZWVy","View Resume")</f>
        <v>0</v>
      </c>
    </row>
    <row r="320" spans="1:97">
      <c r="A320" t="s">
        <v>138</v>
      </c>
      <c r="B320" t="s">
        <v>139</v>
      </c>
      <c r="C320" t="s">
        <v>140</v>
      </c>
      <c r="D320" t="s">
        <v>141</v>
      </c>
      <c r="E320" t="s">
        <v>5362</v>
      </c>
      <c r="F320" t="s">
        <v>5363</v>
      </c>
      <c r="G320">
        <v>9603112235</v>
      </c>
      <c r="H320" t="s">
        <v>103</v>
      </c>
      <c r="I320" t="s">
        <v>5364</v>
      </c>
      <c r="J320" t="s">
        <v>145</v>
      </c>
      <c r="K320" t="s">
        <v>5365</v>
      </c>
      <c r="L320" t="s">
        <v>5366</v>
      </c>
      <c r="M320" t="s">
        <v>5367</v>
      </c>
      <c r="N320" t="s">
        <v>109</v>
      </c>
      <c r="AI320" t="s">
        <v>5368</v>
      </c>
      <c r="AJ320" t="s">
        <v>5369</v>
      </c>
      <c r="AK320" t="s">
        <v>5370</v>
      </c>
      <c r="AL320">
        <v>92</v>
      </c>
      <c r="AM320">
        <v>9.2</v>
      </c>
      <c r="AN320">
        <v>2017</v>
      </c>
      <c r="AO320" t="s">
        <v>113</v>
      </c>
      <c r="AP320" t="s">
        <v>5371</v>
      </c>
      <c r="AQ320" t="s">
        <v>3648</v>
      </c>
      <c r="AR320" t="s">
        <v>5372</v>
      </c>
      <c r="AS320">
        <v>95.4</v>
      </c>
      <c r="AT320">
        <v>9.88</v>
      </c>
      <c r="AU320">
        <v>2019</v>
      </c>
      <c r="AV320" t="s">
        <v>109</v>
      </c>
      <c r="BC320" t="s">
        <v>113</v>
      </c>
      <c r="BD320" t="s">
        <v>5373</v>
      </c>
      <c r="BE320" t="s">
        <v>5374</v>
      </c>
      <c r="BF320" t="s">
        <v>310</v>
      </c>
      <c r="BG320">
        <v>73</v>
      </c>
      <c r="BH320">
        <v>7.82</v>
      </c>
      <c r="BI320">
        <v>2023</v>
      </c>
      <c r="BJ320">
        <v>1</v>
      </c>
      <c r="BL320">
        <v>9</v>
      </c>
      <c r="BN320" t="s">
        <v>113</v>
      </c>
      <c r="BO320" t="s">
        <v>5375</v>
      </c>
      <c r="BP320" t="s">
        <v>5376</v>
      </c>
      <c r="BQ320" t="s">
        <v>141</v>
      </c>
      <c r="BR320">
        <v>77</v>
      </c>
      <c r="BS320">
        <v>8.2</v>
      </c>
      <c r="BT320">
        <v>2026</v>
      </c>
      <c r="BU320">
        <v>14</v>
      </c>
      <c r="BW320">
        <v>47</v>
      </c>
      <c r="BY320" t="s">
        <v>109</v>
      </c>
      <c r="CF320" t="s">
        <v>109</v>
      </c>
      <c r="CJ320">
        <v>2026</v>
      </c>
      <c r="CL320" t="s">
        <v>109</v>
      </c>
      <c r="CN320" t="s">
        <v>109</v>
      </c>
      <c r="CP320" t="s">
        <v>5377</v>
      </c>
      <c r="CQ320" t="s">
        <v>5378</v>
      </c>
      <c r="CR320" t="str">
        <f>HYPERLINK("https://nconnect.nicmar.ac.in/public/storage/profile/699a98c813c9e.png","Download")</f>
        <v>0</v>
      </c>
      <c r="CS320" t="str">
        <f>HYPERLINK("https://nconnect.nicmar.ac.in/pdf/485_resume_1771742825.pdf/Y2FyZWVy","View Resume")</f>
        <v>0</v>
      </c>
    </row>
    <row r="321" spans="1:97">
      <c r="A321" t="s">
        <v>224</v>
      </c>
      <c r="B321" t="s">
        <v>139</v>
      </c>
      <c r="C321" t="s">
        <v>166</v>
      </c>
      <c r="D321" t="s">
        <v>225</v>
      </c>
      <c r="E321" t="s">
        <v>1295</v>
      </c>
      <c r="F321" t="s">
        <v>5379</v>
      </c>
      <c r="G321">
        <v>9798934657</v>
      </c>
      <c r="H321" t="s">
        <v>103</v>
      </c>
      <c r="I321" t="s">
        <v>5380</v>
      </c>
      <c r="J321" t="s">
        <v>105</v>
      </c>
      <c r="K321" t="s">
        <v>507</v>
      </c>
      <c r="L321" t="s">
        <v>5381</v>
      </c>
      <c r="M321" t="s">
        <v>5382</v>
      </c>
      <c r="N321" t="s">
        <v>109</v>
      </c>
      <c r="AI321" t="s">
        <v>5383</v>
      </c>
      <c r="AJ321" t="s">
        <v>5384</v>
      </c>
      <c r="AK321" t="s">
        <v>5385</v>
      </c>
      <c r="AL321">
        <v>62.8</v>
      </c>
      <c r="AN321">
        <v>2005</v>
      </c>
      <c r="AO321" t="s">
        <v>113</v>
      </c>
      <c r="AP321" t="s">
        <v>5386</v>
      </c>
      <c r="AQ321" t="s">
        <v>5387</v>
      </c>
      <c r="AR321" t="s">
        <v>3160</v>
      </c>
      <c r="AS321">
        <v>61.4</v>
      </c>
      <c r="AU321">
        <v>2008</v>
      </c>
      <c r="AV321" t="s">
        <v>109</v>
      </c>
      <c r="BC321" t="s">
        <v>113</v>
      </c>
      <c r="BD321" t="s">
        <v>515</v>
      </c>
      <c r="BE321" t="s">
        <v>5388</v>
      </c>
      <c r="BF321" t="s">
        <v>5389</v>
      </c>
      <c r="BG321">
        <v>64.5</v>
      </c>
      <c r="BI321">
        <v>2013</v>
      </c>
      <c r="BJ321">
        <v>19</v>
      </c>
      <c r="BK321" t="s">
        <v>5390</v>
      </c>
      <c r="BL321">
        <v>20</v>
      </c>
      <c r="BN321" t="s">
        <v>113</v>
      </c>
      <c r="BO321" t="s">
        <v>5391</v>
      </c>
      <c r="BP321" t="s">
        <v>5392</v>
      </c>
      <c r="BQ321" t="s">
        <v>1691</v>
      </c>
      <c r="BR321">
        <v>68.5</v>
      </c>
      <c r="BT321">
        <v>2015</v>
      </c>
      <c r="BU321">
        <v>31</v>
      </c>
      <c r="BV321" t="s">
        <v>340</v>
      </c>
      <c r="BW321">
        <v>53</v>
      </c>
      <c r="BX321" t="s">
        <v>1691</v>
      </c>
      <c r="BY321" t="s">
        <v>109</v>
      </c>
      <c r="CF321" t="s">
        <v>113</v>
      </c>
      <c r="CG321" t="s">
        <v>5393</v>
      </c>
      <c r="CH321" t="s">
        <v>4184</v>
      </c>
      <c r="CI321" t="s">
        <v>132</v>
      </c>
      <c r="CJ321">
        <v>2024</v>
      </c>
      <c r="CL321" t="s">
        <v>109</v>
      </c>
      <c r="CN321" t="s">
        <v>113</v>
      </c>
      <c r="CO321" t="s">
        <v>5394</v>
      </c>
      <c r="CP321" t="s">
        <v>5395</v>
      </c>
      <c r="CQ321" t="s">
        <v>5396</v>
      </c>
      <c r="CR321" t="s">
        <v>137</v>
      </c>
      <c r="CS321" t="str">
        <f>HYPERLINK("https://nconnect.nicmar.ac.in/pdf/482_resume_1771743008.pdf/Y2FyZWVy","View Resume")</f>
        <v>0</v>
      </c>
    </row>
    <row r="322" spans="1:97">
      <c r="A322" t="s">
        <v>503</v>
      </c>
      <c r="B322" t="s">
        <v>139</v>
      </c>
      <c r="C322" t="s">
        <v>166</v>
      </c>
      <c r="D322" t="s">
        <v>320</v>
      </c>
      <c r="E322" t="s">
        <v>5397</v>
      </c>
      <c r="F322" t="s">
        <v>5398</v>
      </c>
      <c r="G322">
        <v>9774350732</v>
      </c>
      <c r="H322" t="s">
        <v>170</v>
      </c>
      <c r="I322" t="s">
        <v>5399</v>
      </c>
      <c r="J322" t="s">
        <v>906</v>
      </c>
      <c r="K322" t="s">
        <v>486</v>
      </c>
      <c r="L322" t="s">
        <v>5400</v>
      </c>
      <c r="M322" t="s">
        <v>5401</v>
      </c>
      <c r="N322" t="s">
        <v>109</v>
      </c>
      <c r="AI322" t="s">
        <v>5402</v>
      </c>
      <c r="AJ322" t="s">
        <v>5403</v>
      </c>
      <c r="AK322" t="s">
        <v>5404</v>
      </c>
      <c r="AL322">
        <v>88.5</v>
      </c>
      <c r="AN322">
        <v>2004</v>
      </c>
      <c r="AO322" t="s">
        <v>113</v>
      </c>
      <c r="AP322" t="s">
        <v>5405</v>
      </c>
      <c r="AQ322" t="s">
        <v>5406</v>
      </c>
      <c r="AR322" t="s">
        <v>1430</v>
      </c>
      <c r="AS322">
        <v>77</v>
      </c>
      <c r="AU322">
        <v>2006</v>
      </c>
      <c r="AV322" t="s">
        <v>109</v>
      </c>
      <c r="BC322" t="s">
        <v>113</v>
      </c>
      <c r="BD322" t="s">
        <v>5407</v>
      </c>
      <c r="BE322" t="s">
        <v>5408</v>
      </c>
      <c r="BF322" t="s">
        <v>5409</v>
      </c>
      <c r="BG322">
        <v>81</v>
      </c>
      <c r="BI322">
        <v>2010</v>
      </c>
      <c r="BJ322">
        <v>19</v>
      </c>
      <c r="BK322" t="s">
        <v>517</v>
      </c>
      <c r="BL322">
        <v>23</v>
      </c>
      <c r="BN322" t="s">
        <v>113</v>
      </c>
      <c r="BO322" t="s">
        <v>5407</v>
      </c>
      <c r="BP322" t="s">
        <v>5410</v>
      </c>
      <c r="BQ322" t="s">
        <v>339</v>
      </c>
      <c r="BR322">
        <v>78</v>
      </c>
      <c r="BT322">
        <v>2012</v>
      </c>
      <c r="BU322">
        <v>31</v>
      </c>
      <c r="BV322" t="s">
        <v>340</v>
      </c>
      <c r="BW322">
        <v>23</v>
      </c>
      <c r="BY322" t="s">
        <v>113</v>
      </c>
      <c r="BZ322" t="s">
        <v>1908</v>
      </c>
      <c r="CA322" t="s">
        <v>124</v>
      </c>
      <c r="CB322" t="s">
        <v>841</v>
      </c>
      <c r="CC322">
        <v>68</v>
      </c>
      <c r="CE322">
        <v>2014</v>
      </c>
      <c r="CF322" t="s">
        <v>113</v>
      </c>
      <c r="CG322" t="s">
        <v>1531</v>
      </c>
      <c r="CH322" t="s">
        <v>280</v>
      </c>
      <c r="CI322" t="s">
        <v>132</v>
      </c>
      <c r="CJ322">
        <v>2025</v>
      </c>
      <c r="CL322" t="s">
        <v>113</v>
      </c>
      <c r="CM322" t="s">
        <v>5411</v>
      </c>
      <c r="CN322" t="s">
        <v>113</v>
      </c>
      <c r="CO322" t="s">
        <v>5412</v>
      </c>
      <c r="CP322" t="s">
        <v>462</v>
      </c>
      <c r="CQ322" t="s">
        <v>5413</v>
      </c>
      <c r="CR322" t="str">
        <f>HYPERLINK("https://nconnect.nicmar.ac.in/public/storage/profile/699aac9045a31.png","Download")</f>
        <v>0</v>
      </c>
      <c r="CS322" t="str">
        <f>HYPERLINK("https://nconnect.nicmar.ac.in/pdf/483_resume_1771744293.pdf/Y2FyZWVy","View Resume")</f>
        <v>0</v>
      </c>
    </row>
    <row r="323" spans="1:97">
      <c r="A323" t="s">
        <v>503</v>
      </c>
      <c r="B323" t="s">
        <v>139</v>
      </c>
      <c r="C323" t="s">
        <v>166</v>
      </c>
      <c r="D323" t="s">
        <v>320</v>
      </c>
      <c r="E323" t="s">
        <v>5414</v>
      </c>
      <c r="F323" t="s">
        <v>5415</v>
      </c>
      <c r="G323">
        <v>7049853788</v>
      </c>
      <c r="H323" t="s">
        <v>170</v>
      </c>
      <c r="I323" t="s">
        <v>5416</v>
      </c>
      <c r="J323" t="s">
        <v>105</v>
      </c>
      <c r="K323" t="s">
        <v>229</v>
      </c>
      <c r="L323" t="s">
        <v>5417</v>
      </c>
      <c r="M323" t="s">
        <v>5418</v>
      </c>
      <c r="N323" t="s">
        <v>109</v>
      </c>
      <c r="AI323" t="s">
        <v>5419</v>
      </c>
      <c r="AJ323" t="s">
        <v>1235</v>
      </c>
      <c r="AK323" t="s">
        <v>2161</v>
      </c>
      <c r="AL323">
        <v>68.4</v>
      </c>
      <c r="AM323">
        <v>7.2</v>
      </c>
      <c r="AN323">
        <v>2010</v>
      </c>
      <c r="AO323" t="s">
        <v>113</v>
      </c>
      <c r="AP323" t="s">
        <v>5419</v>
      </c>
      <c r="AQ323" t="s">
        <v>1235</v>
      </c>
      <c r="AR323" t="s">
        <v>5420</v>
      </c>
      <c r="AS323">
        <v>76.4</v>
      </c>
      <c r="AT323">
        <v>8.04</v>
      </c>
      <c r="AU323">
        <v>2012</v>
      </c>
      <c r="AV323" t="s">
        <v>113</v>
      </c>
      <c r="AW323" t="s">
        <v>5421</v>
      </c>
      <c r="AX323" t="s">
        <v>5422</v>
      </c>
      <c r="AY323" t="s">
        <v>5423</v>
      </c>
      <c r="AZ323">
        <v>82.14</v>
      </c>
      <c r="BA323">
        <v>8.65</v>
      </c>
      <c r="BB323">
        <v>2014</v>
      </c>
      <c r="BC323" t="s">
        <v>113</v>
      </c>
      <c r="BD323" t="s">
        <v>5424</v>
      </c>
      <c r="BE323" t="s">
        <v>5425</v>
      </c>
      <c r="BF323" t="s">
        <v>5426</v>
      </c>
      <c r="BG323">
        <v>78.24</v>
      </c>
      <c r="BH323">
        <v>8.24</v>
      </c>
      <c r="BI323">
        <v>2015</v>
      </c>
      <c r="BJ323">
        <v>19</v>
      </c>
      <c r="BK323" t="s">
        <v>517</v>
      </c>
      <c r="BL323">
        <v>11</v>
      </c>
      <c r="BN323" t="s">
        <v>113</v>
      </c>
      <c r="BO323" t="s">
        <v>5424</v>
      </c>
      <c r="BP323" t="s">
        <v>5425</v>
      </c>
      <c r="BQ323" t="s">
        <v>841</v>
      </c>
      <c r="BR323">
        <v>73.35</v>
      </c>
      <c r="BS323">
        <v>7.72</v>
      </c>
      <c r="BT323">
        <v>2017</v>
      </c>
      <c r="BU323">
        <v>31</v>
      </c>
      <c r="BV323" t="s">
        <v>5427</v>
      </c>
      <c r="BW323">
        <v>33</v>
      </c>
      <c r="BY323" t="s">
        <v>113</v>
      </c>
      <c r="BZ323" t="s">
        <v>2675</v>
      </c>
      <c r="CA323" t="s">
        <v>5428</v>
      </c>
      <c r="CB323" t="s">
        <v>5429</v>
      </c>
      <c r="CC323">
        <v>82.14</v>
      </c>
      <c r="CD323">
        <v>8.65</v>
      </c>
      <c r="CE323">
        <v>2014</v>
      </c>
      <c r="CF323" t="s">
        <v>113</v>
      </c>
      <c r="CG323" t="s">
        <v>339</v>
      </c>
      <c r="CH323" t="s">
        <v>2675</v>
      </c>
      <c r="CI323" t="s">
        <v>241</v>
      </c>
      <c r="CK323" t="s">
        <v>109</v>
      </c>
      <c r="CL323" t="s">
        <v>109</v>
      </c>
      <c r="CN323" t="s">
        <v>113</v>
      </c>
      <c r="CO323" t="s">
        <v>5430</v>
      </c>
      <c r="CP323" t="s">
        <v>5431</v>
      </c>
      <c r="CQ323" t="s">
        <v>5413</v>
      </c>
      <c r="CR323" t="s">
        <v>137</v>
      </c>
      <c r="CS323" t="str">
        <f>HYPERLINK("https://nconnect.nicmar.ac.in/pdf/52_resume_1771743970.pdf/Y2FyZWVy","View Resume")</f>
        <v>0</v>
      </c>
    </row>
    <row r="324" spans="1:97">
      <c r="A324" t="s">
        <v>1187</v>
      </c>
      <c r="B324" t="s">
        <v>319</v>
      </c>
      <c r="C324" t="s">
        <v>99</v>
      </c>
      <c r="D324" t="s">
        <v>1188</v>
      </c>
      <c r="E324" t="s">
        <v>5432</v>
      </c>
      <c r="F324" t="s">
        <v>5433</v>
      </c>
      <c r="G324">
        <v>8600803960</v>
      </c>
      <c r="H324" t="s">
        <v>170</v>
      </c>
      <c r="I324" t="s">
        <v>5434</v>
      </c>
      <c r="J324" t="s">
        <v>105</v>
      </c>
      <c r="K324" t="s">
        <v>5435</v>
      </c>
      <c r="L324" t="s">
        <v>5436</v>
      </c>
      <c r="M324" t="s">
        <v>5437</v>
      </c>
      <c r="N324" t="s">
        <v>109</v>
      </c>
      <c r="AI324" t="s">
        <v>5438</v>
      </c>
      <c r="AJ324" t="s">
        <v>5439</v>
      </c>
      <c r="AK324" t="s">
        <v>5440</v>
      </c>
      <c r="AL324">
        <v>79.86</v>
      </c>
      <c r="AN324">
        <v>2001</v>
      </c>
      <c r="AO324" t="s">
        <v>113</v>
      </c>
      <c r="AP324" t="s">
        <v>5441</v>
      </c>
      <c r="AQ324" t="s">
        <v>5439</v>
      </c>
      <c r="AR324" t="s">
        <v>5442</v>
      </c>
      <c r="AS324">
        <v>77.33</v>
      </c>
      <c r="AU324">
        <v>2003</v>
      </c>
      <c r="AV324" t="s">
        <v>109</v>
      </c>
      <c r="BC324" t="s">
        <v>113</v>
      </c>
      <c r="BD324" t="s">
        <v>3320</v>
      </c>
      <c r="BE324" t="s">
        <v>5443</v>
      </c>
      <c r="BF324" t="s">
        <v>5444</v>
      </c>
      <c r="BG324">
        <v>70.43</v>
      </c>
      <c r="BI324">
        <v>2008</v>
      </c>
      <c r="BJ324">
        <v>8</v>
      </c>
      <c r="BL324">
        <v>2</v>
      </c>
      <c r="BN324" t="s">
        <v>113</v>
      </c>
      <c r="BO324" t="s">
        <v>280</v>
      </c>
      <c r="BP324" t="s">
        <v>5445</v>
      </c>
      <c r="BQ324" t="s">
        <v>5446</v>
      </c>
      <c r="BR324">
        <v>82.28</v>
      </c>
      <c r="BS324">
        <v>8.94</v>
      </c>
      <c r="BT324">
        <v>2021</v>
      </c>
      <c r="BU324">
        <v>31</v>
      </c>
      <c r="BV324" t="s">
        <v>5447</v>
      </c>
      <c r="BW324">
        <v>53</v>
      </c>
      <c r="BX324" t="s">
        <v>5448</v>
      </c>
      <c r="BY324" t="s">
        <v>109</v>
      </c>
      <c r="CF324" t="s">
        <v>113</v>
      </c>
      <c r="CG324" t="s">
        <v>5449</v>
      </c>
      <c r="CH324" t="s">
        <v>5450</v>
      </c>
      <c r="CI324" t="s">
        <v>241</v>
      </c>
      <c r="CK324" t="s">
        <v>109</v>
      </c>
      <c r="CL324" t="s">
        <v>109</v>
      </c>
      <c r="CN324" t="s">
        <v>109</v>
      </c>
      <c r="CP324" t="s">
        <v>5451</v>
      </c>
      <c r="CQ324" t="s">
        <v>5452</v>
      </c>
      <c r="CR324" t="str">
        <f>HYPERLINK("https://nconnect.nicmar.ac.in/public/storage/profile/699936a6df9c7.png","Download")</f>
        <v>0</v>
      </c>
      <c r="CS324" t="str">
        <f>HYPERLINK("https://nconnect.nicmar.ac.in/pdf/411_resume_1771748151.pdf/Y2FyZWVy","View Resume")</f>
        <v>0</v>
      </c>
    </row>
    <row r="325" spans="1:97">
      <c r="A325" t="s">
        <v>523</v>
      </c>
      <c r="B325" t="s">
        <v>139</v>
      </c>
      <c r="C325" t="s">
        <v>166</v>
      </c>
      <c r="D325" t="s">
        <v>524</v>
      </c>
      <c r="E325" t="s">
        <v>5453</v>
      </c>
      <c r="F325" t="s">
        <v>5454</v>
      </c>
      <c r="G325">
        <v>9028218830</v>
      </c>
      <c r="H325" t="s">
        <v>103</v>
      </c>
      <c r="I325" t="s">
        <v>5455</v>
      </c>
      <c r="J325" t="s">
        <v>105</v>
      </c>
      <c r="K325" t="s">
        <v>1541</v>
      </c>
      <c r="L325" t="s">
        <v>5456</v>
      </c>
      <c r="M325" t="s">
        <v>5457</v>
      </c>
      <c r="N325" t="s">
        <v>109</v>
      </c>
      <c r="AI325" t="s">
        <v>5458</v>
      </c>
      <c r="AJ325" t="s">
        <v>5459</v>
      </c>
      <c r="AK325" t="s">
        <v>5460</v>
      </c>
      <c r="AL325">
        <v>77.46</v>
      </c>
      <c r="AN325">
        <v>2006</v>
      </c>
      <c r="AO325" t="s">
        <v>113</v>
      </c>
      <c r="AP325" t="s">
        <v>5458</v>
      </c>
      <c r="AQ325" t="s">
        <v>5459</v>
      </c>
      <c r="AR325" t="s">
        <v>1031</v>
      </c>
      <c r="AS325">
        <v>72.33</v>
      </c>
      <c r="AU325">
        <v>2008</v>
      </c>
      <c r="AV325" t="s">
        <v>109</v>
      </c>
      <c r="BC325" t="s">
        <v>113</v>
      </c>
      <c r="BD325" t="s">
        <v>5461</v>
      </c>
      <c r="BE325" t="s">
        <v>5462</v>
      </c>
      <c r="BF325" t="s">
        <v>5463</v>
      </c>
      <c r="BG325">
        <v>86.95</v>
      </c>
      <c r="BI325">
        <v>2012</v>
      </c>
      <c r="BJ325">
        <v>19</v>
      </c>
      <c r="BK325" t="s">
        <v>5464</v>
      </c>
      <c r="BL325">
        <v>20</v>
      </c>
      <c r="BN325" t="s">
        <v>113</v>
      </c>
      <c r="BO325" t="s">
        <v>5465</v>
      </c>
      <c r="BP325" t="s">
        <v>5466</v>
      </c>
      <c r="BQ325" t="s">
        <v>5467</v>
      </c>
      <c r="BR325">
        <v>80.5</v>
      </c>
      <c r="BT325">
        <v>2016</v>
      </c>
      <c r="BU325">
        <v>31</v>
      </c>
      <c r="BV325" t="s">
        <v>5468</v>
      </c>
      <c r="BW325">
        <v>20</v>
      </c>
      <c r="BY325" t="s">
        <v>109</v>
      </c>
      <c r="CF325" t="s">
        <v>113</v>
      </c>
      <c r="CG325" t="s">
        <v>5469</v>
      </c>
      <c r="CH325" t="s">
        <v>5466</v>
      </c>
      <c r="CI325" t="s">
        <v>132</v>
      </c>
      <c r="CJ325">
        <v>2022</v>
      </c>
      <c r="CL325" t="s">
        <v>109</v>
      </c>
      <c r="CN325" t="s">
        <v>109</v>
      </c>
      <c r="CP325" t="s">
        <v>5470</v>
      </c>
      <c r="CQ325" t="s">
        <v>5471</v>
      </c>
      <c r="CR325" t="s">
        <v>137</v>
      </c>
      <c r="CS325" t="str">
        <f>HYPERLINK("https://nconnect.nicmar.ac.in/pdf/490_resume_1771749116.pdf/Y2FyZWVy","View Resume")</f>
        <v>0</v>
      </c>
    </row>
    <row r="326" spans="1:97">
      <c r="A326" t="s">
        <v>224</v>
      </c>
      <c r="B326" t="s">
        <v>139</v>
      </c>
      <c r="C326" t="s">
        <v>166</v>
      </c>
      <c r="D326" t="s">
        <v>225</v>
      </c>
      <c r="E326" t="s">
        <v>5472</v>
      </c>
      <c r="F326" t="s">
        <v>5473</v>
      </c>
      <c r="G326">
        <v>9417410916</v>
      </c>
      <c r="H326" t="s">
        <v>103</v>
      </c>
      <c r="I326" t="s">
        <v>5474</v>
      </c>
      <c r="J326" t="s">
        <v>105</v>
      </c>
      <c r="K326" t="s">
        <v>5475</v>
      </c>
      <c r="L326" t="s">
        <v>5476</v>
      </c>
      <c r="M326" t="s">
        <v>5477</v>
      </c>
      <c r="N326" t="s">
        <v>109</v>
      </c>
      <c r="AI326" t="s">
        <v>5478</v>
      </c>
      <c r="AJ326" t="s">
        <v>1235</v>
      </c>
      <c r="AK326" t="s">
        <v>4144</v>
      </c>
      <c r="AL326">
        <v>70</v>
      </c>
      <c r="AM326">
        <v>7</v>
      </c>
      <c r="AN326">
        <v>1980</v>
      </c>
      <c r="AO326" t="s">
        <v>113</v>
      </c>
      <c r="AP326" t="s">
        <v>5478</v>
      </c>
      <c r="AQ326" t="s">
        <v>1235</v>
      </c>
      <c r="AR326" t="s">
        <v>386</v>
      </c>
      <c r="AS326">
        <v>50</v>
      </c>
      <c r="AT326">
        <v>5</v>
      </c>
      <c r="AU326">
        <v>1982</v>
      </c>
      <c r="AV326" t="s">
        <v>109</v>
      </c>
      <c r="BC326" t="s">
        <v>113</v>
      </c>
      <c r="BD326" t="s">
        <v>5479</v>
      </c>
      <c r="BE326" t="s">
        <v>5480</v>
      </c>
      <c r="BF326" t="s">
        <v>386</v>
      </c>
      <c r="BG326">
        <v>61</v>
      </c>
      <c r="BH326">
        <v>6.1</v>
      </c>
      <c r="BI326">
        <v>1984</v>
      </c>
      <c r="BJ326">
        <v>19</v>
      </c>
      <c r="BK326" t="s">
        <v>123</v>
      </c>
      <c r="BL326">
        <v>32</v>
      </c>
      <c r="BN326" t="s">
        <v>113</v>
      </c>
      <c r="BO326" t="s">
        <v>5481</v>
      </c>
      <c r="BP326" t="s">
        <v>5480</v>
      </c>
      <c r="BQ326" t="s">
        <v>386</v>
      </c>
      <c r="BR326">
        <v>71</v>
      </c>
      <c r="BS326">
        <v>7.1</v>
      </c>
      <c r="BT326">
        <v>1989</v>
      </c>
      <c r="BU326">
        <v>31</v>
      </c>
      <c r="BV326" t="s">
        <v>1778</v>
      </c>
      <c r="BW326">
        <v>32</v>
      </c>
      <c r="BX326" t="s">
        <v>386</v>
      </c>
      <c r="BY326" t="s">
        <v>113</v>
      </c>
      <c r="BZ326" t="s">
        <v>5482</v>
      </c>
      <c r="CA326" t="s">
        <v>5482</v>
      </c>
      <c r="CB326" t="s">
        <v>386</v>
      </c>
      <c r="CC326">
        <v>60</v>
      </c>
      <c r="CD326">
        <v>6</v>
      </c>
      <c r="CE326">
        <v>1990</v>
      </c>
      <c r="CF326" t="s">
        <v>113</v>
      </c>
      <c r="CG326" t="s">
        <v>389</v>
      </c>
      <c r="CH326" t="s">
        <v>5482</v>
      </c>
      <c r="CI326" t="s">
        <v>132</v>
      </c>
      <c r="CJ326">
        <v>2010</v>
      </c>
      <c r="CL326" t="s">
        <v>109</v>
      </c>
      <c r="CN326" t="s">
        <v>109</v>
      </c>
      <c r="CP326" t="s">
        <v>399</v>
      </c>
      <c r="CQ326" t="s">
        <v>5483</v>
      </c>
      <c r="CR326" t="str">
        <f>HYPERLINK("https://nconnect.nicmar.ac.in/public/storage/profile/699ab7944aed5.png","Download")</f>
        <v>0</v>
      </c>
      <c r="CS326" t="str">
        <f>HYPERLINK("https://nconnect.nicmar.ac.in/pdf/489_resume_1771749414.pdf/Y2FyZWVy","View Resume")</f>
        <v>0</v>
      </c>
    </row>
    <row r="327" spans="1:97">
      <c r="A327" t="s">
        <v>224</v>
      </c>
      <c r="B327" t="s">
        <v>139</v>
      </c>
      <c r="C327" t="s">
        <v>166</v>
      </c>
      <c r="D327" t="s">
        <v>225</v>
      </c>
      <c r="E327" t="s">
        <v>5484</v>
      </c>
      <c r="F327" t="s">
        <v>5485</v>
      </c>
      <c r="G327">
        <v>9642781170</v>
      </c>
      <c r="H327" t="s">
        <v>170</v>
      </c>
      <c r="I327" t="s">
        <v>5486</v>
      </c>
      <c r="J327" t="s">
        <v>105</v>
      </c>
      <c r="K327" t="s">
        <v>425</v>
      </c>
      <c r="L327" t="s">
        <v>5487</v>
      </c>
      <c r="M327" t="s">
        <v>5488</v>
      </c>
      <c r="N327" t="s">
        <v>109</v>
      </c>
      <c r="AI327" t="s">
        <v>5489</v>
      </c>
      <c r="AJ327" t="s">
        <v>5490</v>
      </c>
      <c r="AK327" t="s">
        <v>959</v>
      </c>
      <c r="AL327">
        <v>89</v>
      </c>
      <c r="AN327">
        <v>2003</v>
      </c>
      <c r="AO327" t="s">
        <v>113</v>
      </c>
      <c r="AP327" t="s">
        <v>5491</v>
      </c>
      <c r="AQ327" t="s">
        <v>5490</v>
      </c>
      <c r="AR327" t="s">
        <v>5492</v>
      </c>
      <c r="AS327">
        <v>75.2</v>
      </c>
      <c r="AU327">
        <v>2005</v>
      </c>
      <c r="AV327" t="s">
        <v>109</v>
      </c>
      <c r="BC327" t="s">
        <v>113</v>
      </c>
      <c r="BD327" t="s">
        <v>4861</v>
      </c>
      <c r="BE327" t="s">
        <v>5490</v>
      </c>
      <c r="BF327" t="s">
        <v>5493</v>
      </c>
      <c r="BG327">
        <v>69</v>
      </c>
      <c r="BI327">
        <v>2009</v>
      </c>
      <c r="BJ327">
        <v>19</v>
      </c>
      <c r="BK327" t="s">
        <v>5494</v>
      </c>
      <c r="BL327">
        <v>53</v>
      </c>
      <c r="BM327" t="s">
        <v>5495</v>
      </c>
      <c r="BN327" t="s">
        <v>113</v>
      </c>
      <c r="BO327" t="s">
        <v>4860</v>
      </c>
      <c r="BP327" t="s">
        <v>5490</v>
      </c>
      <c r="BQ327" t="s">
        <v>1691</v>
      </c>
      <c r="BR327">
        <v>72</v>
      </c>
      <c r="BT327">
        <v>2019</v>
      </c>
      <c r="BU327">
        <v>31</v>
      </c>
      <c r="BV327" t="s">
        <v>5496</v>
      </c>
      <c r="BW327">
        <v>53</v>
      </c>
      <c r="BX327" t="s">
        <v>264</v>
      </c>
      <c r="BY327" t="s">
        <v>109</v>
      </c>
      <c r="BZ327" t="s">
        <v>5497</v>
      </c>
      <c r="CA327" t="s">
        <v>5490</v>
      </c>
      <c r="CB327" t="s">
        <v>843</v>
      </c>
      <c r="CD327">
        <v>9</v>
      </c>
      <c r="CE327">
        <v>2025</v>
      </c>
      <c r="CF327" t="s">
        <v>113</v>
      </c>
      <c r="CG327" t="s">
        <v>843</v>
      </c>
      <c r="CH327" t="s">
        <v>5497</v>
      </c>
      <c r="CI327" t="s">
        <v>132</v>
      </c>
      <c r="CJ327">
        <v>2025</v>
      </c>
      <c r="CL327" t="s">
        <v>109</v>
      </c>
      <c r="CN327" t="s">
        <v>113</v>
      </c>
      <c r="CO327" t="s">
        <v>5498</v>
      </c>
      <c r="CP327" t="s">
        <v>959</v>
      </c>
      <c r="CQ327" t="s">
        <v>5499</v>
      </c>
      <c r="CR327" t="s">
        <v>137</v>
      </c>
      <c r="CS327" t="str">
        <f>HYPERLINK("https://nconnect.nicmar.ac.in/pdf/491_resume_1771752356.pdf/Y2FyZWVy","View Resume")</f>
        <v>0</v>
      </c>
    </row>
    <row r="328" spans="1:97">
      <c r="A328" t="s">
        <v>138</v>
      </c>
      <c r="B328" t="s">
        <v>139</v>
      </c>
      <c r="C328" t="s">
        <v>140</v>
      </c>
      <c r="D328" t="s">
        <v>141</v>
      </c>
      <c r="E328" t="s">
        <v>5500</v>
      </c>
      <c r="F328" t="s">
        <v>5501</v>
      </c>
      <c r="G328">
        <v>7780240623</v>
      </c>
      <c r="H328" t="s">
        <v>103</v>
      </c>
      <c r="I328" t="s">
        <v>5502</v>
      </c>
      <c r="J328" t="s">
        <v>105</v>
      </c>
      <c r="K328" t="s">
        <v>2611</v>
      </c>
      <c r="L328" t="s">
        <v>5503</v>
      </c>
      <c r="M328" t="s">
        <v>5504</v>
      </c>
      <c r="N328" t="s">
        <v>109</v>
      </c>
      <c r="AI328" t="s">
        <v>5505</v>
      </c>
      <c r="AJ328" t="s">
        <v>5506</v>
      </c>
      <c r="AK328" t="s">
        <v>5507</v>
      </c>
      <c r="AL328">
        <v>88</v>
      </c>
      <c r="AN328">
        <v>2009</v>
      </c>
      <c r="AO328" t="s">
        <v>113</v>
      </c>
      <c r="AP328" t="s">
        <v>3647</v>
      </c>
      <c r="AQ328" t="s">
        <v>764</v>
      </c>
      <c r="AR328" t="s">
        <v>4856</v>
      </c>
      <c r="AS328">
        <v>94.9</v>
      </c>
      <c r="AU328">
        <v>2011</v>
      </c>
      <c r="AV328" t="s">
        <v>109</v>
      </c>
      <c r="BC328" t="s">
        <v>113</v>
      </c>
      <c r="BD328" t="s">
        <v>5508</v>
      </c>
      <c r="BE328" t="s">
        <v>5509</v>
      </c>
      <c r="BF328" t="s">
        <v>355</v>
      </c>
      <c r="BG328">
        <v>83.4</v>
      </c>
      <c r="BI328">
        <v>2015</v>
      </c>
      <c r="BJ328">
        <v>1</v>
      </c>
      <c r="BL328">
        <v>9</v>
      </c>
      <c r="BN328" t="s">
        <v>113</v>
      </c>
      <c r="BO328" t="s">
        <v>5510</v>
      </c>
      <c r="BP328" t="s">
        <v>5511</v>
      </c>
      <c r="BQ328" t="s">
        <v>2050</v>
      </c>
      <c r="BR328">
        <v>94</v>
      </c>
      <c r="BT328">
        <v>2019</v>
      </c>
      <c r="BU328">
        <v>14</v>
      </c>
      <c r="BW328">
        <v>47</v>
      </c>
      <c r="BY328" t="s">
        <v>109</v>
      </c>
      <c r="CF328" t="s">
        <v>109</v>
      </c>
      <c r="CJ328">
        <v>2026</v>
      </c>
      <c r="CL328" t="s">
        <v>109</v>
      </c>
      <c r="CN328" t="s">
        <v>109</v>
      </c>
      <c r="CP328" t="s">
        <v>5512</v>
      </c>
      <c r="CQ328" t="s">
        <v>5513</v>
      </c>
      <c r="CR328" t="s">
        <v>137</v>
      </c>
      <c r="CS328" t="str">
        <f>HYPERLINK("https://nconnect.nicmar.ac.in/pdf/311_resume_1771753645.pdf/Y2FyZWVy","View Resume")</f>
        <v>0</v>
      </c>
    </row>
    <row r="329" spans="1:97">
      <c r="A329" t="s">
        <v>138</v>
      </c>
      <c r="B329" t="s">
        <v>139</v>
      </c>
      <c r="C329" t="s">
        <v>140</v>
      </c>
      <c r="D329" t="s">
        <v>141</v>
      </c>
      <c r="E329" t="s">
        <v>5514</v>
      </c>
      <c r="F329" t="s">
        <v>5515</v>
      </c>
      <c r="G329">
        <v>8553336080</v>
      </c>
      <c r="H329" t="s">
        <v>103</v>
      </c>
      <c r="I329" t="s">
        <v>5516</v>
      </c>
      <c r="J329" t="s">
        <v>145</v>
      </c>
      <c r="K329" t="s">
        <v>5517</v>
      </c>
      <c r="L329" t="s">
        <v>5518</v>
      </c>
      <c r="M329" t="s">
        <v>5519</v>
      </c>
      <c r="N329" t="s">
        <v>109</v>
      </c>
      <c r="AI329" t="s">
        <v>5520</v>
      </c>
      <c r="AJ329" t="s">
        <v>5521</v>
      </c>
      <c r="AK329" t="s">
        <v>779</v>
      </c>
      <c r="AL329">
        <v>72</v>
      </c>
      <c r="AN329">
        <v>2014</v>
      </c>
      <c r="AO329" t="s">
        <v>109</v>
      </c>
      <c r="AV329" t="s">
        <v>113</v>
      </c>
      <c r="AW329" t="s">
        <v>5522</v>
      </c>
      <c r="AX329" t="s">
        <v>5523</v>
      </c>
      <c r="AY329" t="s">
        <v>3875</v>
      </c>
      <c r="AZ329">
        <v>68</v>
      </c>
      <c r="BA329">
        <v>6.94</v>
      </c>
      <c r="BB329">
        <v>2017</v>
      </c>
      <c r="BC329" t="s">
        <v>113</v>
      </c>
      <c r="BD329" t="s">
        <v>5524</v>
      </c>
      <c r="BE329" t="s">
        <v>5525</v>
      </c>
      <c r="BF329" t="s">
        <v>3875</v>
      </c>
      <c r="BG329">
        <v>68</v>
      </c>
      <c r="BH329">
        <v>6.84</v>
      </c>
      <c r="BI329">
        <v>2021</v>
      </c>
      <c r="BJ329">
        <v>2</v>
      </c>
      <c r="BL329">
        <v>7</v>
      </c>
      <c r="BN329" t="s">
        <v>113</v>
      </c>
      <c r="BO329" t="s">
        <v>5524</v>
      </c>
      <c r="BP329" t="s">
        <v>5526</v>
      </c>
      <c r="BQ329" t="s">
        <v>3915</v>
      </c>
      <c r="BR329">
        <v>82</v>
      </c>
      <c r="BS329">
        <v>8.4</v>
      </c>
      <c r="BT329">
        <v>2024</v>
      </c>
      <c r="BU329">
        <v>14</v>
      </c>
      <c r="BW329">
        <v>47</v>
      </c>
      <c r="BY329" t="s">
        <v>109</v>
      </c>
      <c r="CF329" t="s">
        <v>109</v>
      </c>
      <c r="CL329" t="s">
        <v>109</v>
      </c>
      <c r="CN329" t="s">
        <v>109</v>
      </c>
      <c r="CP329" t="s">
        <v>5527</v>
      </c>
      <c r="CQ329" t="s">
        <v>5528</v>
      </c>
      <c r="CR329" t="s">
        <v>137</v>
      </c>
      <c r="CS329" t="str">
        <f>HYPERLINK("https://nconnect.nicmar.ac.in/pdf/496_resume_1771759748.png/Y2FyZWVy","View Resume")</f>
        <v>0</v>
      </c>
    </row>
    <row r="330" spans="1:97">
      <c r="A330" t="s">
        <v>3541</v>
      </c>
      <c r="B330" t="s">
        <v>319</v>
      </c>
      <c r="C330" t="s">
        <v>99</v>
      </c>
      <c r="D330" t="s">
        <v>3542</v>
      </c>
      <c r="E330" t="s">
        <v>5529</v>
      </c>
      <c r="F330" t="s">
        <v>5530</v>
      </c>
      <c r="G330">
        <v>9739242977</v>
      </c>
      <c r="H330" t="s">
        <v>103</v>
      </c>
      <c r="I330" t="s">
        <v>5531</v>
      </c>
      <c r="J330" t="s">
        <v>105</v>
      </c>
      <c r="K330" t="s">
        <v>2061</v>
      </c>
      <c r="L330" t="s">
        <v>5532</v>
      </c>
      <c r="M330" t="s">
        <v>5533</v>
      </c>
      <c r="N330" t="s">
        <v>109</v>
      </c>
      <c r="AI330" t="s">
        <v>5534</v>
      </c>
      <c r="AJ330" t="s">
        <v>5535</v>
      </c>
      <c r="AK330" t="s">
        <v>5536</v>
      </c>
      <c r="AL330">
        <v>60</v>
      </c>
      <c r="AN330">
        <v>2004</v>
      </c>
      <c r="AO330" t="s">
        <v>109</v>
      </c>
      <c r="AV330" t="s">
        <v>113</v>
      </c>
      <c r="AW330" t="s">
        <v>1151</v>
      </c>
      <c r="AX330" t="s">
        <v>5537</v>
      </c>
      <c r="AY330" t="s">
        <v>5538</v>
      </c>
      <c r="AZ330">
        <v>64</v>
      </c>
      <c r="BB330">
        <v>2007</v>
      </c>
      <c r="BC330" t="s">
        <v>113</v>
      </c>
      <c r="BD330" t="s">
        <v>5539</v>
      </c>
      <c r="BE330" t="s">
        <v>5540</v>
      </c>
      <c r="BF330" t="s">
        <v>2475</v>
      </c>
      <c r="BG330">
        <v>58</v>
      </c>
      <c r="BI330">
        <v>2011</v>
      </c>
      <c r="BJ330">
        <v>2</v>
      </c>
      <c r="BL330">
        <v>9</v>
      </c>
      <c r="BN330" t="s">
        <v>113</v>
      </c>
      <c r="BO330" t="s">
        <v>5541</v>
      </c>
      <c r="BP330" t="s">
        <v>5541</v>
      </c>
      <c r="BQ330" t="s">
        <v>5542</v>
      </c>
      <c r="BR330">
        <v>69</v>
      </c>
      <c r="BT330">
        <v>2013</v>
      </c>
      <c r="BU330">
        <v>16</v>
      </c>
      <c r="BW330">
        <v>49</v>
      </c>
      <c r="BY330" t="s">
        <v>109</v>
      </c>
      <c r="CF330" t="s">
        <v>113</v>
      </c>
      <c r="CG330" t="s">
        <v>2412</v>
      </c>
      <c r="CH330" t="s">
        <v>722</v>
      </c>
      <c r="CI330" t="s">
        <v>132</v>
      </c>
      <c r="CJ330">
        <v>2023</v>
      </c>
      <c r="CL330" t="s">
        <v>109</v>
      </c>
      <c r="CN330" t="s">
        <v>113</v>
      </c>
      <c r="CO330" t="s">
        <v>5543</v>
      </c>
      <c r="CP330" t="s">
        <v>268</v>
      </c>
      <c r="CQ330" t="s">
        <v>5544</v>
      </c>
      <c r="CR330" t="str">
        <f>HYPERLINK("https://nconnect.nicmar.ac.in/public/storage/profile/6996ca740226d.png","Download")</f>
        <v>0</v>
      </c>
      <c r="CS330" t="str">
        <f>HYPERLINK("https://nconnect.nicmar.ac.in/pdf/173_resume_1771572846.pdf/Y2FyZWVy","View Resume")</f>
        <v>0</v>
      </c>
    </row>
    <row r="331" spans="1:97">
      <c r="A331" t="s">
        <v>704</v>
      </c>
      <c r="B331" t="s">
        <v>139</v>
      </c>
      <c r="C331" t="s">
        <v>705</v>
      </c>
      <c r="D331" t="s">
        <v>706</v>
      </c>
      <c r="E331" t="s">
        <v>5529</v>
      </c>
      <c r="F331" t="s">
        <v>5530</v>
      </c>
      <c r="G331">
        <v>9739242977</v>
      </c>
      <c r="H331" t="s">
        <v>103</v>
      </c>
      <c r="I331" t="s">
        <v>5531</v>
      </c>
      <c r="J331" t="s">
        <v>105</v>
      </c>
      <c r="K331" t="s">
        <v>2061</v>
      </c>
      <c r="L331" t="s">
        <v>5532</v>
      </c>
      <c r="M331" t="s">
        <v>5533</v>
      </c>
      <c r="N331" t="s">
        <v>109</v>
      </c>
      <c r="AI331" t="s">
        <v>5534</v>
      </c>
      <c r="AJ331" t="s">
        <v>5535</v>
      </c>
      <c r="AK331" t="s">
        <v>5536</v>
      </c>
      <c r="AL331">
        <v>60</v>
      </c>
      <c r="AN331">
        <v>2004</v>
      </c>
      <c r="AO331" t="s">
        <v>109</v>
      </c>
      <c r="AV331" t="s">
        <v>113</v>
      </c>
      <c r="AW331" t="s">
        <v>1151</v>
      </c>
      <c r="AX331" t="s">
        <v>5537</v>
      </c>
      <c r="AY331" t="s">
        <v>5538</v>
      </c>
      <c r="AZ331">
        <v>64</v>
      </c>
      <c r="BB331">
        <v>2007</v>
      </c>
      <c r="BC331" t="s">
        <v>113</v>
      </c>
      <c r="BD331" t="s">
        <v>5539</v>
      </c>
      <c r="BE331" t="s">
        <v>5540</v>
      </c>
      <c r="BF331" t="s">
        <v>2475</v>
      </c>
      <c r="BG331">
        <v>58</v>
      </c>
      <c r="BI331">
        <v>2011</v>
      </c>
      <c r="BJ331">
        <v>2</v>
      </c>
      <c r="BL331">
        <v>9</v>
      </c>
      <c r="BN331" t="s">
        <v>113</v>
      </c>
      <c r="BO331" t="s">
        <v>5541</v>
      </c>
      <c r="BP331" t="s">
        <v>5541</v>
      </c>
      <c r="BQ331" t="s">
        <v>5542</v>
      </c>
      <c r="BR331">
        <v>69</v>
      </c>
      <c r="BT331">
        <v>2013</v>
      </c>
      <c r="BU331">
        <v>16</v>
      </c>
      <c r="BW331">
        <v>49</v>
      </c>
      <c r="BY331" t="s">
        <v>109</v>
      </c>
      <c r="CF331" t="s">
        <v>113</v>
      </c>
      <c r="CG331" t="s">
        <v>2412</v>
      </c>
      <c r="CH331" t="s">
        <v>722</v>
      </c>
      <c r="CI331" t="s">
        <v>132</v>
      </c>
      <c r="CJ331">
        <v>2023</v>
      </c>
      <c r="CL331" t="s">
        <v>109</v>
      </c>
      <c r="CN331" t="s">
        <v>113</v>
      </c>
      <c r="CO331" t="s">
        <v>5543</v>
      </c>
      <c r="CP331" t="s">
        <v>268</v>
      </c>
      <c r="CQ331" t="s">
        <v>5544</v>
      </c>
      <c r="CR331" t="str">
        <f>HYPERLINK("https://nconnect.nicmar.ac.in/public/storage/profile/6996ca740226d.png","Download")</f>
        <v>0</v>
      </c>
      <c r="CS331" t="str">
        <f>HYPERLINK("https://nconnect.nicmar.ac.in/pdf/173_resume_1771572846.pdf/Y2FyZWVy","View Resume")</f>
        <v>0</v>
      </c>
    </row>
    <row r="332" spans="1:97">
      <c r="A332" t="s">
        <v>2600</v>
      </c>
      <c r="B332" t="s">
        <v>139</v>
      </c>
      <c r="C332" t="s">
        <v>296</v>
      </c>
      <c r="D332" t="s">
        <v>2601</v>
      </c>
      <c r="E332" t="s">
        <v>2645</v>
      </c>
      <c r="F332" t="s">
        <v>2646</v>
      </c>
      <c r="G332">
        <v>9075412474</v>
      </c>
      <c r="H332" t="s">
        <v>170</v>
      </c>
      <c r="I332" t="s">
        <v>2647</v>
      </c>
      <c r="J332" t="s">
        <v>145</v>
      </c>
      <c r="K332" t="s">
        <v>2648</v>
      </c>
      <c r="L332" t="s">
        <v>2649</v>
      </c>
      <c r="M332" t="s">
        <v>2650</v>
      </c>
      <c r="N332" t="s">
        <v>109</v>
      </c>
      <c r="AI332" t="s">
        <v>2651</v>
      </c>
      <c r="AJ332" t="s">
        <v>1547</v>
      </c>
      <c r="AK332" t="s">
        <v>2652</v>
      </c>
      <c r="AL332">
        <v>93.07</v>
      </c>
      <c r="AN332">
        <v>2008</v>
      </c>
      <c r="AO332" t="s">
        <v>113</v>
      </c>
      <c r="AP332" t="s">
        <v>2653</v>
      </c>
      <c r="AQ332" t="s">
        <v>1547</v>
      </c>
      <c r="AR332" t="s">
        <v>2654</v>
      </c>
      <c r="AS332">
        <v>83.67</v>
      </c>
      <c r="AU332">
        <v>2010</v>
      </c>
      <c r="AV332" t="s">
        <v>109</v>
      </c>
      <c r="BC332" t="s">
        <v>113</v>
      </c>
      <c r="BD332" t="s">
        <v>2655</v>
      </c>
      <c r="BE332" t="s">
        <v>2656</v>
      </c>
      <c r="BF332" t="s">
        <v>310</v>
      </c>
      <c r="BG332">
        <v>76.44</v>
      </c>
      <c r="BH332">
        <v>8.69</v>
      </c>
      <c r="BI332">
        <v>2014</v>
      </c>
      <c r="BJ332">
        <v>2</v>
      </c>
      <c r="BL332">
        <v>9</v>
      </c>
      <c r="BN332" t="s">
        <v>113</v>
      </c>
      <c r="BO332" t="s">
        <v>916</v>
      </c>
      <c r="BP332" t="s">
        <v>2657</v>
      </c>
      <c r="BQ332" t="s">
        <v>2658</v>
      </c>
      <c r="BR332">
        <v>76.4</v>
      </c>
      <c r="BS332">
        <v>7.64</v>
      </c>
      <c r="BT332">
        <v>2017</v>
      </c>
      <c r="BU332">
        <v>12</v>
      </c>
      <c r="BW332">
        <v>13</v>
      </c>
      <c r="BY332" t="s">
        <v>109</v>
      </c>
      <c r="CF332" t="s">
        <v>113</v>
      </c>
      <c r="CG332" t="s">
        <v>310</v>
      </c>
      <c r="CH332" t="s">
        <v>2659</v>
      </c>
      <c r="CI332" t="s">
        <v>132</v>
      </c>
      <c r="CJ332">
        <v>2024</v>
      </c>
      <c r="CL332" t="s">
        <v>113</v>
      </c>
      <c r="CM332" t="s">
        <v>2660</v>
      </c>
      <c r="CN332" t="s">
        <v>113</v>
      </c>
      <c r="CO332" t="s">
        <v>2661</v>
      </c>
      <c r="CP332" t="s">
        <v>2662</v>
      </c>
      <c r="CQ332" t="s">
        <v>5545</v>
      </c>
      <c r="CR332" t="s">
        <v>137</v>
      </c>
      <c r="CS332" t="str">
        <f>HYPERLINK("https://nconnect.nicmar.ac.in/pdf/199_resume_1771510168.pdf/Y2FyZWVy","View Resume")</f>
        <v>0</v>
      </c>
    </row>
    <row r="333" spans="1:97">
      <c r="A333" t="s">
        <v>2604</v>
      </c>
      <c r="B333" t="s">
        <v>2605</v>
      </c>
      <c r="C333" t="s">
        <v>705</v>
      </c>
      <c r="D333" t="s">
        <v>2606</v>
      </c>
      <c r="E333" t="s">
        <v>5546</v>
      </c>
      <c r="F333" t="s">
        <v>5547</v>
      </c>
      <c r="G333">
        <v>9811430566</v>
      </c>
      <c r="H333" t="s">
        <v>103</v>
      </c>
      <c r="I333" t="s">
        <v>5548</v>
      </c>
      <c r="J333" t="s">
        <v>105</v>
      </c>
      <c r="K333" t="s">
        <v>146</v>
      </c>
      <c r="L333" t="s">
        <v>5549</v>
      </c>
      <c r="M333" t="s">
        <v>5550</v>
      </c>
      <c r="N333" t="s">
        <v>109</v>
      </c>
      <c r="AI333" t="s">
        <v>5551</v>
      </c>
      <c r="AJ333" t="s">
        <v>5552</v>
      </c>
      <c r="AK333" t="s">
        <v>5553</v>
      </c>
      <c r="AL333">
        <v>74.6</v>
      </c>
      <c r="AN333">
        <v>1990</v>
      </c>
      <c r="AO333" t="s">
        <v>113</v>
      </c>
      <c r="AP333" t="s">
        <v>5554</v>
      </c>
      <c r="AQ333" t="s">
        <v>5555</v>
      </c>
      <c r="AR333" t="s">
        <v>5556</v>
      </c>
      <c r="AS333">
        <v>76.2</v>
      </c>
      <c r="AU333">
        <v>1992</v>
      </c>
      <c r="AV333" t="s">
        <v>109</v>
      </c>
      <c r="BC333" t="s">
        <v>113</v>
      </c>
      <c r="BD333" t="s">
        <v>5557</v>
      </c>
      <c r="BE333" t="s">
        <v>5558</v>
      </c>
      <c r="BF333" t="s">
        <v>1121</v>
      </c>
      <c r="BG333">
        <v>70.66</v>
      </c>
      <c r="BI333">
        <v>1998</v>
      </c>
      <c r="BJ333">
        <v>8</v>
      </c>
      <c r="BL333">
        <v>2</v>
      </c>
      <c r="BN333" t="s">
        <v>113</v>
      </c>
      <c r="BO333" t="s">
        <v>1136</v>
      </c>
      <c r="BP333" t="s">
        <v>5559</v>
      </c>
      <c r="BQ333" t="s">
        <v>5560</v>
      </c>
      <c r="BR333">
        <v>68.68</v>
      </c>
      <c r="BT333">
        <v>2001</v>
      </c>
      <c r="BU333">
        <v>31</v>
      </c>
      <c r="BV333" t="s">
        <v>5561</v>
      </c>
      <c r="BW333">
        <v>53</v>
      </c>
      <c r="BX333" t="s">
        <v>5562</v>
      </c>
      <c r="BY333" t="s">
        <v>109</v>
      </c>
      <c r="CF333" t="s">
        <v>113</v>
      </c>
      <c r="CG333" t="s">
        <v>3359</v>
      </c>
      <c r="CH333" t="s">
        <v>5563</v>
      </c>
      <c r="CI333" t="s">
        <v>132</v>
      </c>
      <c r="CJ333">
        <v>2019</v>
      </c>
      <c r="CL333" t="s">
        <v>109</v>
      </c>
      <c r="CN333" t="s">
        <v>113</v>
      </c>
      <c r="CO333" t="s">
        <v>5564</v>
      </c>
      <c r="CP333" t="s">
        <v>5565</v>
      </c>
      <c r="CQ333" t="s">
        <v>5566</v>
      </c>
      <c r="CR333" t="str">
        <f>HYPERLINK("https://nconnect.nicmar.ac.in/public/storage/profile/699af50039bf7.png","Download")</f>
        <v>0</v>
      </c>
      <c r="CS333" t="str">
        <f>HYPERLINK("https://nconnect.nicmar.ac.in/pdf/449_resume_1771762491.pdf/Y2FyZWVy","View Resume")</f>
        <v>0</v>
      </c>
    </row>
    <row r="334" spans="1:97">
      <c r="A334" t="s">
        <v>191</v>
      </c>
      <c r="B334" t="s">
        <v>139</v>
      </c>
      <c r="C334" t="s">
        <v>140</v>
      </c>
      <c r="D334" t="s">
        <v>192</v>
      </c>
      <c r="E334" t="s">
        <v>5567</v>
      </c>
      <c r="F334" t="s">
        <v>5568</v>
      </c>
      <c r="G334">
        <v>9657142050</v>
      </c>
      <c r="H334" t="s">
        <v>103</v>
      </c>
      <c r="I334" t="s">
        <v>5569</v>
      </c>
      <c r="J334" t="s">
        <v>105</v>
      </c>
      <c r="K334" t="s">
        <v>1475</v>
      </c>
      <c r="L334" t="s">
        <v>5570</v>
      </c>
      <c r="M334" t="s">
        <v>5571</v>
      </c>
      <c r="N334" t="s">
        <v>109</v>
      </c>
      <c r="AI334" t="s">
        <v>5572</v>
      </c>
      <c r="AJ334" t="s">
        <v>5573</v>
      </c>
      <c r="AK334" t="s">
        <v>2161</v>
      </c>
      <c r="AL334">
        <v>57.73</v>
      </c>
      <c r="AN334">
        <v>2001</v>
      </c>
      <c r="AO334" t="s">
        <v>113</v>
      </c>
      <c r="AP334" t="s">
        <v>5574</v>
      </c>
      <c r="AQ334" t="s">
        <v>5575</v>
      </c>
      <c r="AR334" t="s">
        <v>5576</v>
      </c>
      <c r="AS334">
        <v>55.5</v>
      </c>
      <c r="AU334">
        <v>2003</v>
      </c>
      <c r="AV334" t="s">
        <v>109</v>
      </c>
      <c r="BC334" t="s">
        <v>113</v>
      </c>
      <c r="BD334" t="s">
        <v>5577</v>
      </c>
      <c r="BE334" t="s">
        <v>5578</v>
      </c>
      <c r="BF334" t="s">
        <v>5579</v>
      </c>
      <c r="BG334">
        <v>72.73</v>
      </c>
      <c r="BI334">
        <v>2006</v>
      </c>
      <c r="BJ334">
        <v>19</v>
      </c>
      <c r="BK334" t="s">
        <v>283</v>
      </c>
      <c r="BL334">
        <v>53</v>
      </c>
      <c r="BM334" t="s">
        <v>2087</v>
      </c>
      <c r="BN334" t="s">
        <v>113</v>
      </c>
      <c r="BO334" t="s">
        <v>5577</v>
      </c>
      <c r="BP334" t="s">
        <v>5580</v>
      </c>
      <c r="BQ334" t="s">
        <v>2087</v>
      </c>
      <c r="BR334">
        <v>62.9</v>
      </c>
      <c r="BS334">
        <v>4.2</v>
      </c>
      <c r="BT334">
        <v>2008</v>
      </c>
      <c r="BU334">
        <v>31</v>
      </c>
      <c r="BV334" t="s">
        <v>286</v>
      </c>
      <c r="BW334">
        <v>53</v>
      </c>
      <c r="BX334" t="s">
        <v>2087</v>
      </c>
      <c r="BY334" t="s">
        <v>113</v>
      </c>
      <c r="BZ334" t="s">
        <v>5581</v>
      </c>
      <c r="CA334" t="s">
        <v>5582</v>
      </c>
      <c r="CB334" t="s">
        <v>1781</v>
      </c>
      <c r="CC334">
        <v>57.42</v>
      </c>
      <c r="CE334">
        <v>2010</v>
      </c>
      <c r="CF334" t="s">
        <v>113</v>
      </c>
      <c r="CG334" t="s">
        <v>2087</v>
      </c>
      <c r="CH334" t="s">
        <v>5583</v>
      </c>
      <c r="CI334" t="s">
        <v>132</v>
      </c>
      <c r="CJ334">
        <v>2024</v>
      </c>
      <c r="CL334" t="s">
        <v>113</v>
      </c>
      <c r="CM334" t="s">
        <v>5584</v>
      </c>
      <c r="CN334" t="s">
        <v>109</v>
      </c>
      <c r="CP334" t="s">
        <v>5585</v>
      </c>
      <c r="CQ334" t="s">
        <v>5586</v>
      </c>
      <c r="CR334" t="s">
        <v>137</v>
      </c>
      <c r="CS334" t="str">
        <f>HYPERLINK("https://nconnect.nicmar.ac.in/pdf/500_resume_1771764365.pdf/Y2FyZWVy","View Resume")</f>
        <v>0</v>
      </c>
    </row>
    <row r="335" spans="1:97">
      <c r="A335" t="s">
        <v>704</v>
      </c>
      <c r="B335" t="s">
        <v>139</v>
      </c>
      <c r="C335" t="s">
        <v>705</v>
      </c>
      <c r="D335" t="s">
        <v>706</v>
      </c>
      <c r="E335" t="s">
        <v>5587</v>
      </c>
      <c r="F335" t="s">
        <v>5588</v>
      </c>
      <c r="G335">
        <v>7905136064</v>
      </c>
      <c r="H335" t="s">
        <v>103</v>
      </c>
      <c r="I335" t="s">
        <v>5589</v>
      </c>
      <c r="J335" t="s">
        <v>105</v>
      </c>
      <c r="K335" t="s">
        <v>2061</v>
      </c>
      <c r="L335" t="s">
        <v>5590</v>
      </c>
      <c r="M335" t="s">
        <v>5591</v>
      </c>
      <c r="N335" t="s">
        <v>109</v>
      </c>
      <c r="AI335" t="s">
        <v>5592</v>
      </c>
      <c r="AJ335" t="s">
        <v>5593</v>
      </c>
      <c r="AK335" t="s">
        <v>278</v>
      </c>
      <c r="AL335">
        <v>67.33</v>
      </c>
      <c r="AN335">
        <v>2008</v>
      </c>
      <c r="AO335" t="s">
        <v>113</v>
      </c>
      <c r="AP335" t="s">
        <v>5594</v>
      </c>
      <c r="AQ335" t="s">
        <v>5593</v>
      </c>
      <c r="AR335" t="s">
        <v>670</v>
      </c>
      <c r="AS335">
        <v>55.6</v>
      </c>
      <c r="AU335">
        <v>2011</v>
      </c>
      <c r="AV335" t="s">
        <v>109</v>
      </c>
      <c r="BC335" t="s">
        <v>113</v>
      </c>
      <c r="BD335" t="s">
        <v>1094</v>
      </c>
      <c r="BE335" t="s">
        <v>5595</v>
      </c>
      <c r="BF335" t="s">
        <v>310</v>
      </c>
      <c r="BG335">
        <v>70.38</v>
      </c>
      <c r="BI335">
        <v>2015</v>
      </c>
      <c r="BJ335">
        <v>1</v>
      </c>
      <c r="BL335">
        <v>9</v>
      </c>
      <c r="BN335" t="s">
        <v>113</v>
      </c>
      <c r="BO335" t="s">
        <v>124</v>
      </c>
      <c r="BP335" t="s">
        <v>5596</v>
      </c>
      <c r="BQ335" t="s">
        <v>5597</v>
      </c>
      <c r="BR335">
        <v>63.8</v>
      </c>
      <c r="BT335">
        <v>2021</v>
      </c>
      <c r="BU335">
        <v>8</v>
      </c>
      <c r="BW335">
        <v>50</v>
      </c>
      <c r="BY335" t="s">
        <v>113</v>
      </c>
      <c r="BZ335" t="s">
        <v>124</v>
      </c>
      <c r="CA335" t="s">
        <v>5596</v>
      </c>
      <c r="CB335" t="s">
        <v>5598</v>
      </c>
      <c r="CC335">
        <v>63.89</v>
      </c>
      <c r="CE335">
        <v>2024</v>
      </c>
      <c r="CF335" t="s">
        <v>113</v>
      </c>
      <c r="CG335" t="s">
        <v>5599</v>
      </c>
      <c r="CH335" t="s">
        <v>5600</v>
      </c>
      <c r="CI335" t="s">
        <v>241</v>
      </c>
      <c r="CK335" t="s">
        <v>109</v>
      </c>
      <c r="CL335" t="s">
        <v>113</v>
      </c>
      <c r="CM335" t="s">
        <v>5601</v>
      </c>
      <c r="CN335" t="s">
        <v>113</v>
      </c>
      <c r="CO335" t="s">
        <v>5602</v>
      </c>
      <c r="CP335" t="s">
        <v>5603</v>
      </c>
      <c r="CQ335" t="s">
        <v>5604</v>
      </c>
      <c r="CR335" t="s">
        <v>137</v>
      </c>
      <c r="CS335" t="str">
        <f>HYPERLINK("https://nconnect.nicmar.ac.in/pdf/503_resume_1771766245.pdf/Y2FyZWVy","View Resume")</f>
        <v>0</v>
      </c>
    </row>
    <row r="336" spans="1:97">
      <c r="A336" t="s">
        <v>3623</v>
      </c>
      <c r="B336" t="s">
        <v>3624</v>
      </c>
      <c r="C336" t="s">
        <v>296</v>
      </c>
      <c r="D336" t="s">
        <v>297</v>
      </c>
      <c r="E336" t="s">
        <v>5587</v>
      </c>
      <c r="F336" t="s">
        <v>5588</v>
      </c>
      <c r="G336">
        <v>7905136064</v>
      </c>
      <c r="H336" t="s">
        <v>103</v>
      </c>
      <c r="I336" t="s">
        <v>5589</v>
      </c>
      <c r="J336" t="s">
        <v>105</v>
      </c>
      <c r="K336" t="s">
        <v>2061</v>
      </c>
      <c r="L336" t="s">
        <v>5590</v>
      </c>
      <c r="M336" t="s">
        <v>5591</v>
      </c>
      <c r="N336" t="s">
        <v>109</v>
      </c>
      <c r="AI336" t="s">
        <v>5592</v>
      </c>
      <c r="AJ336" t="s">
        <v>5593</v>
      </c>
      <c r="AK336" t="s">
        <v>278</v>
      </c>
      <c r="AL336">
        <v>67.33</v>
      </c>
      <c r="AN336">
        <v>2008</v>
      </c>
      <c r="AO336" t="s">
        <v>113</v>
      </c>
      <c r="AP336" t="s">
        <v>5594</v>
      </c>
      <c r="AQ336" t="s">
        <v>5593</v>
      </c>
      <c r="AR336" t="s">
        <v>670</v>
      </c>
      <c r="AS336">
        <v>55.6</v>
      </c>
      <c r="AU336">
        <v>2011</v>
      </c>
      <c r="AV336" t="s">
        <v>109</v>
      </c>
      <c r="BC336" t="s">
        <v>113</v>
      </c>
      <c r="BD336" t="s">
        <v>1094</v>
      </c>
      <c r="BE336" t="s">
        <v>5595</v>
      </c>
      <c r="BF336" t="s">
        <v>310</v>
      </c>
      <c r="BG336">
        <v>70.38</v>
      </c>
      <c r="BI336">
        <v>2015</v>
      </c>
      <c r="BJ336">
        <v>1</v>
      </c>
      <c r="BL336">
        <v>9</v>
      </c>
      <c r="BN336" t="s">
        <v>113</v>
      </c>
      <c r="BO336" t="s">
        <v>124</v>
      </c>
      <c r="BP336" t="s">
        <v>5596</v>
      </c>
      <c r="BQ336" t="s">
        <v>5597</v>
      </c>
      <c r="BR336">
        <v>63.8</v>
      </c>
      <c r="BT336">
        <v>2021</v>
      </c>
      <c r="BU336">
        <v>8</v>
      </c>
      <c r="BW336">
        <v>50</v>
      </c>
      <c r="BY336" t="s">
        <v>113</v>
      </c>
      <c r="BZ336" t="s">
        <v>124</v>
      </c>
      <c r="CA336" t="s">
        <v>5596</v>
      </c>
      <c r="CB336" t="s">
        <v>5598</v>
      </c>
      <c r="CC336">
        <v>63.89</v>
      </c>
      <c r="CE336">
        <v>2024</v>
      </c>
      <c r="CF336" t="s">
        <v>113</v>
      </c>
      <c r="CG336" t="s">
        <v>5599</v>
      </c>
      <c r="CH336" t="s">
        <v>5600</v>
      </c>
      <c r="CI336" t="s">
        <v>241</v>
      </c>
      <c r="CK336" t="s">
        <v>109</v>
      </c>
      <c r="CL336" t="s">
        <v>113</v>
      </c>
      <c r="CM336" t="s">
        <v>5601</v>
      </c>
      <c r="CN336" t="s">
        <v>113</v>
      </c>
      <c r="CO336" t="s">
        <v>5602</v>
      </c>
      <c r="CP336" t="s">
        <v>5603</v>
      </c>
      <c r="CQ336" t="s">
        <v>5605</v>
      </c>
      <c r="CR336" t="s">
        <v>137</v>
      </c>
      <c r="CS336" t="str">
        <f>HYPERLINK("https://nconnect.nicmar.ac.in/pdf/503_resume_1771766245.pdf/Y2FyZWVy","View Resume")</f>
        <v>0</v>
      </c>
    </row>
    <row r="337" spans="1:97">
      <c r="A337" t="s">
        <v>369</v>
      </c>
      <c r="B337" t="s">
        <v>139</v>
      </c>
      <c r="C337" t="s">
        <v>296</v>
      </c>
      <c r="D337" t="s">
        <v>370</v>
      </c>
      <c r="E337" t="s">
        <v>5587</v>
      </c>
      <c r="F337" t="s">
        <v>5588</v>
      </c>
      <c r="G337">
        <v>7905136064</v>
      </c>
      <c r="H337" t="s">
        <v>103</v>
      </c>
      <c r="I337" t="s">
        <v>5589</v>
      </c>
      <c r="J337" t="s">
        <v>105</v>
      </c>
      <c r="K337" t="s">
        <v>2061</v>
      </c>
      <c r="L337" t="s">
        <v>5590</v>
      </c>
      <c r="M337" t="s">
        <v>5591</v>
      </c>
      <c r="N337" t="s">
        <v>109</v>
      </c>
      <c r="AI337" t="s">
        <v>5592</v>
      </c>
      <c r="AJ337" t="s">
        <v>5593</v>
      </c>
      <c r="AK337" t="s">
        <v>278</v>
      </c>
      <c r="AL337">
        <v>67.33</v>
      </c>
      <c r="AN337">
        <v>2008</v>
      </c>
      <c r="AO337" t="s">
        <v>113</v>
      </c>
      <c r="AP337" t="s">
        <v>5594</v>
      </c>
      <c r="AQ337" t="s">
        <v>5593</v>
      </c>
      <c r="AR337" t="s">
        <v>670</v>
      </c>
      <c r="AS337">
        <v>55.6</v>
      </c>
      <c r="AU337">
        <v>2011</v>
      </c>
      <c r="AV337" t="s">
        <v>109</v>
      </c>
      <c r="BC337" t="s">
        <v>113</v>
      </c>
      <c r="BD337" t="s">
        <v>1094</v>
      </c>
      <c r="BE337" t="s">
        <v>5595</v>
      </c>
      <c r="BF337" t="s">
        <v>310</v>
      </c>
      <c r="BG337">
        <v>70.38</v>
      </c>
      <c r="BI337">
        <v>2015</v>
      </c>
      <c r="BJ337">
        <v>1</v>
      </c>
      <c r="BL337">
        <v>9</v>
      </c>
      <c r="BN337" t="s">
        <v>113</v>
      </c>
      <c r="BO337" t="s">
        <v>124</v>
      </c>
      <c r="BP337" t="s">
        <v>5596</v>
      </c>
      <c r="BQ337" t="s">
        <v>5597</v>
      </c>
      <c r="BR337">
        <v>63.8</v>
      </c>
      <c r="BT337">
        <v>2021</v>
      </c>
      <c r="BU337">
        <v>8</v>
      </c>
      <c r="BW337">
        <v>50</v>
      </c>
      <c r="BY337" t="s">
        <v>113</v>
      </c>
      <c r="BZ337" t="s">
        <v>124</v>
      </c>
      <c r="CA337" t="s">
        <v>5596</v>
      </c>
      <c r="CB337" t="s">
        <v>5598</v>
      </c>
      <c r="CC337">
        <v>63.89</v>
      </c>
      <c r="CE337">
        <v>2024</v>
      </c>
      <c r="CF337" t="s">
        <v>113</v>
      </c>
      <c r="CG337" t="s">
        <v>5599</v>
      </c>
      <c r="CH337" t="s">
        <v>5600</v>
      </c>
      <c r="CI337" t="s">
        <v>241</v>
      </c>
      <c r="CK337" t="s">
        <v>109</v>
      </c>
      <c r="CL337" t="s">
        <v>113</v>
      </c>
      <c r="CM337" t="s">
        <v>5601</v>
      </c>
      <c r="CN337" t="s">
        <v>113</v>
      </c>
      <c r="CO337" t="s">
        <v>5602</v>
      </c>
      <c r="CP337" t="s">
        <v>5603</v>
      </c>
      <c r="CQ337" t="s">
        <v>5605</v>
      </c>
      <c r="CR337" t="s">
        <v>137</v>
      </c>
      <c r="CS337" t="str">
        <f>HYPERLINK("https://nconnect.nicmar.ac.in/pdf/503_resume_1771766245.pdf/Y2FyZWVy","View Resume")</f>
        <v>0</v>
      </c>
    </row>
    <row r="338" spans="1:97">
      <c r="A338" t="s">
        <v>3541</v>
      </c>
      <c r="B338" t="s">
        <v>319</v>
      </c>
      <c r="C338" t="s">
        <v>99</v>
      </c>
      <c r="D338" t="s">
        <v>3542</v>
      </c>
      <c r="E338" t="s">
        <v>5587</v>
      </c>
      <c r="F338" t="s">
        <v>5588</v>
      </c>
      <c r="G338">
        <v>7905136064</v>
      </c>
      <c r="H338" t="s">
        <v>103</v>
      </c>
      <c r="I338" t="s">
        <v>5589</v>
      </c>
      <c r="J338" t="s">
        <v>105</v>
      </c>
      <c r="K338" t="s">
        <v>2061</v>
      </c>
      <c r="L338" t="s">
        <v>5590</v>
      </c>
      <c r="M338" t="s">
        <v>5591</v>
      </c>
      <c r="N338" t="s">
        <v>109</v>
      </c>
      <c r="AI338" t="s">
        <v>5592</v>
      </c>
      <c r="AJ338" t="s">
        <v>5593</v>
      </c>
      <c r="AK338" t="s">
        <v>278</v>
      </c>
      <c r="AL338">
        <v>67.33</v>
      </c>
      <c r="AN338">
        <v>2008</v>
      </c>
      <c r="AO338" t="s">
        <v>113</v>
      </c>
      <c r="AP338" t="s">
        <v>5594</v>
      </c>
      <c r="AQ338" t="s">
        <v>5593</v>
      </c>
      <c r="AR338" t="s">
        <v>670</v>
      </c>
      <c r="AS338">
        <v>55.6</v>
      </c>
      <c r="AU338">
        <v>2011</v>
      </c>
      <c r="AV338" t="s">
        <v>109</v>
      </c>
      <c r="BC338" t="s">
        <v>113</v>
      </c>
      <c r="BD338" t="s">
        <v>1094</v>
      </c>
      <c r="BE338" t="s">
        <v>5595</v>
      </c>
      <c r="BF338" t="s">
        <v>310</v>
      </c>
      <c r="BG338">
        <v>70.38</v>
      </c>
      <c r="BI338">
        <v>2015</v>
      </c>
      <c r="BJ338">
        <v>1</v>
      </c>
      <c r="BL338">
        <v>9</v>
      </c>
      <c r="BN338" t="s">
        <v>113</v>
      </c>
      <c r="BO338" t="s">
        <v>124</v>
      </c>
      <c r="BP338" t="s">
        <v>5596</v>
      </c>
      <c r="BQ338" t="s">
        <v>5597</v>
      </c>
      <c r="BR338">
        <v>63.8</v>
      </c>
      <c r="BT338">
        <v>2021</v>
      </c>
      <c r="BU338">
        <v>8</v>
      </c>
      <c r="BW338">
        <v>50</v>
      </c>
      <c r="BY338" t="s">
        <v>113</v>
      </c>
      <c r="BZ338" t="s">
        <v>124</v>
      </c>
      <c r="CA338" t="s">
        <v>5596</v>
      </c>
      <c r="CB338" t="s">
        <v>5598</v>
      </c>
      <c r="CC338">
        <v>63.89</v>
      </c>
      <c r="CE338">
        <v>2024</v>
      </c>
      <c r="CF338" t="s">
        <v>113</v>
      </c>
      <c r="CG338" t="s">
        <v>5599</v>
      </c>
      <c r="CH338" t="s">
        <v>5600</v>
      </c>
      <c r="CI338" t="s">
        <v>241</v>
      </c>
      <c r="CK338" t="s">
        <v>109</v>
      </c>
      <c r="CL338" t="s">
        <v>113</v>
      </c>
      <c r="CM338" t="s">
        <v>5601</v>
      </c>
      <c r="CN338" t="s">
        <v>113</v>
      </c>
      <c r="CO338" t="s">
        <v>5602</v>
      </c>
      <c r="CP338" t="s">
        <v>5603</v>
      </c>
      <c r="CQ338" t="s">
        <v>5606</v>
      </c>
      <c r="CR338" t="s">
        <v>137</v>
      </c>
      <c r="CS338" t="str">
        <f>HYPERLINK("https://nconnect.nicmar.ac.in/pdf/503_resume_1771766245.pdf/Y2FyZWVy","View Resume")</f>
        <v>0</v>
      </c>
    </row>
    <row r="339" spans="1:97">
      <c r="A339" t="s">
        <v>523</v>
      </c>
      <c r="B339" t="s">
        <v>139</v>
      </c>
      <c r="C339" t="s">
        <v>166</v>
      </c>
      <c r="D339" t="s">
        <v>524</v>
      </c>
      <c r="E339" t="s">
        <v>5607</v>
      </c>
      <c r="F339" t="s">
        <v>5608</v>
      </c>
      <c r="G339">
        <v>9359809742</v>
      </c>
      <c r="H339" t="s">
        <v>170</v>
      </c>
      <c r="I339" t="s">
        <v>5609</v>
      </c>
      <c r="J339" t="s">
        <v>105</v>
      </c>
      <c r="K339" t="s">
        <v>146</v>
      </c>
      <c r="L339" t="s">
        <v>5610</v>
      </c>
      <c r="M339" t="s">
        <v>5611</v>
      </c>
      <c r="N339" t="s">
        <v>109</v>
      </c>
      <c r="AI339" t="s">
        <v>5612</v>
      </c>
      <c r="AJ339" t="s">
        <v>5613</v>
      </c>
      <c r="AK339" t="s">
        <v>5614</v>
      </c>
      <c r="AL339">
        <v>85.14</v>
      </c>
      <c r="AN339">
        <v>1995</v>
      </c>
      <c r="AO339" t="s">
        <v>113</v>
      </c>
      <c r="AP339" t="s">
        <v>5615</v>
      </c>
      <c r="AQ339" t="s">
        <v>5616</v>
      </c>
      <c r="AR339" t="s">
        <v>5617</v>
      </c>
      <c r="AS339">
        <v>65.83</v>
      </c>
      <c r="AU339">
        <v>1997</v>
      </c>
      <c r="AV339" t="s">
        <v>109</v>
      </c>
      <c r="BC339" t="s">
        <v>113</v>
      </c>
      <c r="BD339" t="s">
        <v>5618</v>
      </c>
      <c r="BE339" t="s">
        <v>5619</v>
      </c>
      <c r="BF339" t="s">
        <v>5620</v>
      </c>
      <c r="BG339">
        <v>55.55</v>
      </c>
      <c r="BI339">
        <v>2000</v>
      </c>
      <c r="BJ339">
        <v>19</v>
      </c>
      <c r="BK339" t="s">
        <v>283</v>
      </c>
      <c r="BL339">
        <v>53</v>
      </c>
      <c r="BN339" t="s">
        <v>113</v>
      </c>
      <c r="BO339" t="s">
        <v>5618</v>
      </c>
      <c r="BP339" t="s">
        <v>5621</v>
      </c>
      <c r="BQ339" t="s">
        <v>5622</v>
      </c>
      <c r="BR339">
        <v>66.91</v>
      </c>
      <c r="BT339">
        <v>2004</v>
      </c>
      <c r="BU339">
        <v>31</v>
      </c>
      <c r="BV339" t="s">
        <v>5623</v>
      </c>
      <c r="BW339">
        <v>11</v>
      </c>
      <c r="BY339" t="s">
        <v>113</v>
      </c>
      <c r="BZ339" t="s">
        <v>5624</v>
      </c>
      <c r="CA339" t="s">
        <v>5625</v>
      </c>
      <c r="CB339" t="s">
        <v>5626</v>
      </c>
      <c r="CC339">
        <v>72.63</v>
      </c>
      <c r="CE339">
        <v>2024</v>
      </c>
      <c r="CF339" t="s">
        <v>113</v>
      </c>
      <c r="CG339" t="s">
        <v>5627</v>
      </c>
      <c r="CH339" t="s">
        <v>5628</v>
      </c>
      <c r="CI339" t="s">
        <v>241</v>
      </c>
      <c r="CK339" t="s">
        <v>109</v>
      </c>
      <c r="CL339" t="s">
        <v>113</v>
      </c>
      <c r="CM339" t="s">
        <v>5629</v>
      </c>
      <c r="CN339" t="s">
        <v>113</v>
      </c>
      <c r="CO339" t="s">
        <v>5630</v>
      </c>
      <c r="CP339" t="s">
        <v>5631</v>
      </c>
      <c r="CQ339" t="s">
        <v>5632</v>
      </c>
      <c r="CR339" t="str">
        <f>HYPERLINK("https://nconnect.nicmar.ac.in/public/storage/profile/699abaf068999.png","Download")</f>
        <v>0</v>
      </c>
      <c r="CS339" t="str">
        <f>HYPERLINK("https://nconnect.nicmar.ac.in/pdf/501_resume_1771766861.pdf/Y2FyZWVy","View Resume")</f>
        <v>0</v>
      </c>
    </row>
    <row r="340" spans="1:97">
      <c r="A340" t="s">
        <v>138</v>
      </c>
      <c r="B340" t="s">
        <v>139</v>
      </c>
      <c r="C340" t="s">
        <v>140</v>
      </c>
      <c r="D340" t="s">
        <v>141</v>
      </c>
      <c r="E340" t="s">
        <v>5633</v>
      </c>
      <c r="F340" t="s">
        <v>5634</v>
      </c>
      <c r="G340">
        <v>9956065784</v>
      </c>
      <c r="H340" t="s">
        <v>103</v>
      </c>
      <c r="I340" t="s">
        <v>5635</v>
      </c>
      <c r="J340" t="s">
        <v>145</v>
      </c>
      <c r="K340" t="s">
        <v>507</v>
      </c>
      <c r="L340" t="s">
        <v>5636</v>
      </c>
      <c r="M340" t="s">
        <v>5637</v>
      </c>
      <c r="N340" t="s">
        <v>109</v>
      </c>
      <c r="AI340" t="s">
        <v>5638</v>
      </c>
      <c r="AJ340" t="s">
        <v>2197</v>
      </c>
      <c r="AK340" t="s">
        <v>5639</v>
      </c>
      <c r="AL340">
        <v>74.33</v>
      </c>
      <c r="AN340">
        <v>2009</v>
      </c>
      <c r="AO340" t="s">
        <v>113</v>
      </c>
      <c r="AP340" t="s">
        <v>5640</v>
      </c>
      <c r="AQ340" t="s">
        <v>2197</v>
      </c>
      <c r="AR340" t="s">
        <v>5641</v>
      </c>
      <c r="AS340">
        <v>77.8</v>
      </c>
      <c r="AU340">
        <v>2011</v>
      </c>
      <c r="AV340" t="s">
        <v>109</v>
      </c>
      <c r="BC340" t="s">
        <v>113</v>
      </c>
      <c r="BD340" t="s">
        <v>5642</v>
      </c>
      <c r="BE340" t="s">
        <v>5642</v>
      </c>
      <c r="BF340" t="s">
        <v>310</v>
      </c>
      <c r="BG340">
        <v>73.8</v>
      </c>
      <c r="BH340">
        <v>7.38</v>
      </c>
      <c r="BI340">
        <v>2016</v>
      </c>
      <c r="BJ340">
        <v>1</v>
      </c>
      <c r="BL340">
        <v>9</v>
      </c>
      <c r="BN340" t="s">
        <v>113</v>
      </c>
      <c r="BO340" t="s">
        <v>5643</v>
      </c>
      <c r="BP340" t="s">
        <v>5643</v>
      </c>
      <c r="BQ340" t="s">
        <v>141</v>
      </c>
      <c r="BR340">
        <v>84.6</v>
      </c>
      <c r="BS340">
        <v>8.46</v>
      </c>
      <c r="BT340">
        <v>2019</v>
      </c>
      <c r="BU340">
        <v>14</v>
      </c>
      <c r="BW340">
        <v>47</v>
      </c>
      <c r="BY340" t="s">
        <v>109</v>
      </c>
      <c r="CF340" t="s">
        <v>113</v>
      </c>
      <c r="CG340" t="s">
        <v>141</v>
      </c>
      <c r="CH340" t="s">
        <v>2776</v>
      </c>
      <c r="CI340" t="s">
        <v>132</v>
      </c>
      <c r="CJ340">
        <v>2025</v>
      </c>
      <c r="CL340" t="s">
        <v>109</v>
      </c>
      <c r="CN340" t="s">
        <v>113</v>
      </c>
      <c r="CO340" t="s">
        <v>5644</v>
      </c>
      <c r="CP340" t="s">
        <v>5645</v>
      </c>
      <c r="CQ340" t="s">
        <v>5646</v>
      </c>
      <c r="CR340" t="str">
        <f>HYPERLINK("https://nconnect.nicmar.ac.in/public/storage/profile/699affab53f75.png","Download")</f>
        <v>0</v>
      </c>
      <c r="CS340" t="str">
        <f>HYPERLINK("https://nconnect.nicmar.ac.in/pdf/504_resume_1771767992.pdf/Y2FyZWVy","View Resume")</f>
        <v>0</v>
      </c>
    </row>
    <row r="341" spans="1:97">
      <c r="A341" t="s">
        <v>97</v>
      </c>
      <c r="B341" t="s">
        <v>98</v>
      </c>
      <c r="C341" t="s">
        <v>99</v>
      </c>
      <c r="D341" t="s">
        <v>100</v>
      </c>
      <c r="E341" t="s">
        <v>5647</v>
      </c>
      <c r="F341" t="s">
        <v>5648</v>
      </c>
      <c r="G341">
        <v>9867583332</v>
      </c>
      <c r="H341" t="s">
        <v>103</v>
      </c>
      <c r="I341" t="s">
        <v>5649</v>
      </c>
      <c r="J341" t="s">
        <v>105</v>
      </c>
      <c r="K341" t="s">
        <v>442</v>
      </c>
      <c r="L341" t="s">
        <v>5650</v>
      </c>
      <c r="M341" t="s">
        <v>5651</v>
      </c>
      <c r="N341" t="s">
        <v>109</v>
      </c>
      <c r="AI341" t="s">
        <v>5652</v>
      </c>
      <c r="AJ341" t="s">
        <v>5653</v>
      </c>
      <c r="AK341" t="s">
        <v>5654</v>
      </c>
      <c r="AL341">
        <v>91.28</v>
      </c>
      <c r="AN341">
        <v>1987</v>
      </c>
      <c r="AO341" t="s">
        <v>113</v>
      </c>
      <c r="AP341" t="s">
        <v>5655</v>
      </c>
      <c r="AQ341" t="s">
        <v>916</v>
      </c>
      <c r="AR341" t="s">
        <v>1430</v>
      </c>
      <c r="AS341">
        <v>86.17</v>
      </c>
      <c r="AU341">
        <v>1989</v>
      </c>
      <c r="AV341" t="s">
        <v>109</v>
      </c>
      <c r="BC341" t="s">
        <v>113</v>
      </c>
      <c r="BD341" t="s">
        <v>862</v>
      </c>
      <c r="BE341" t="s">
        <v>5656</v>
      </c>
      <c r="BF341" t="s">
        <v>5657</v>
      </c>
      <c r="BG341">
        <v>63</v>
      </c>
      <c r="BI341">
        <v>1993</v>
      </c>
      <c r="BJ341">
        <v>19</v>
      </c>
      <c r="BK341" t="s">
        <v>5657</v>
      </c>
      <c r="BL341">
        <v>53</v>
      </c>
      <c r="BM341" t="s">
        <v>5658</v>
      </c>
      <c r="BN341" t="s">
        <v>113</v>
      </c>
      <c r="BO341" t="s">
        <v>916</v>
      </c>
      <c r="BP341" t="s">
        <v>5659</v>
      </c>
      <c r="BQ341" t="s">
        <v>5660</v>
      </c>
      <c r="BR341">
        <v>63</v>
      </c>
      <c r="BT341">
        <v>1999</v>
      </c>
      <c r="BU341">
        <v>31</v>
      </c>
      <c r="BV341" t="s">
        <v>5661</v>
      </c>
      <c r="BW341">
        <v>53</v>
      </c>
      <c r="BX341" t="s">
        <v>5660</v>
      </c>
      <c r="BY341" t="s">
        <v>109</v>
      </c>
      <c r="CF341" t="s">
        <v>113</v>
      </c>
      <c r="CG341" t="s">
        <v>843</v>
      </c>
      <c r="CH341" t="s">
        <v>5662</v>
      </c>
      <c r="CI341" t="s">
        <v>241</v>
      </c>
      <c r="CK341" t="s">
        <v>109</v>
      </c>
      <c r="CL341" t="s">
        <v>113</v>
      </c>
      <c r="CM341" t="s">
        <v>5663</v>
      </c>
      <c r="CN341" t="s">
        <v>113</v>
      </c>
      <c r="CO341" t="s">
        <v>5664</v>
      </c>
      <c r="CP341" t="s">
        <v>5665</v>
      </c>
      <c r="CQ341" t="s">
        <v>5666</v>
      </c>
      <c r="CR341" t="s">
        <v>137</v>
      </c>
      <c r="CS341" t="str">
        <f>HYPERLINK("https://nconnect.nicmar.ac.in/pdf/505_resume_1771768275.pdf/Y2FyZWVy","View Resume")</f>
        <v>0</v>
      </c>
    </row>
    <row r="342" spans="1:97">
      <c r="A342" t="s">
        <v>97</v>
      </c>
      <c r="B342" t="s">
        <v>98</v>
      </c>
      <c r="C342" t="s">
        <v>99</v>
      </c>
      <c r="D342" t="s">
        <v>100</v>
      </c>
      <c r="E342" t="s">
        <v>5667</v>
      </c>
      <c r="F342" t="s">
        <v>5668</v>
      </c>
      <c r="G342">
        <v>9967031609</v>
      </c>
      <c r="H342" t="s">
        <v>103</v>
      </c>
      <c r="I342" t="s">
        <v>5669</v>
      </c>
      <c r="J342" t="s">
        <v>145</v>
      </c>
      <c r="K342" t="s">
        <v>5670</v>
      </c>
      <c r="L342" t="s">
        <v>5671</v>
      </c>
      <c r="M342" t="s">
        <v>5672</v>
      </c>
      <c r="N342" t="s">
        <v>109</v>
      </c>
      <c r="AI342" t="s">
        <v>5673</v>
      </c>
      <c r="AJ342" t="s">
        <v>5674</v>
      </c>
      <c r="AK342" t="s">
        <v>5675</v>
      </c>
      <c r="AL342">
        <v>55</v>
      </c>
      <c r="AN342">
        <v>1973</v>
      </c>
      <c r="AO342" t="s">
        <v>113</v>
      </c>
      <c r="AP342" t="s">
        <v>5676</v>
      </c>
      <c r="AQ342" t="s">
        <v>5676</v>
      </c>
      <c r="AR342" t="s">
        <v>5677</v>
      </c>
      <c r="AS342">
        <v>60</v>
      </c>
      <c r="AU342">
        <v>1980</v>
      </c>
      <c r="AV342" t="s">
        <v>113</v>
      </c>
      <c r="AW342" t="s">
        <v>5678</v>
      </c>
      <c r="AX342" t="s">
        <v>5679</v>
      </c>
      <c r="AY342" t="s">
        <v>5680</v>
      </c>
      <c r="AZ342">
        <v>57</v>
      </c>
      <c r="BB342">
        <v>1984</v>
      </c>
      <c r="BC342" t="s">
        <v>113</v>
      </c>
      <c r="BD342" t="s">
        <v>5681</v>
      </c>
      <c r="BE342" t="s">
        <v>5682</v>
      </c>
      <c r="BF342" t="s">
        <v>5683</v>
      </c>
      <c r="BG342">
        <v>48</v>
      </c>
      <c r="BI342">
        <v>1983</v>
      </c>
      <c r="BJ342">
        <v>19</v>
      </c>
      <c r="BK342" t="s">
        <v>5681</v>
      </c>
      <c r="BL342">
        <v>23</v>
      </c>
      <c r="BN342" t="s">
        <v>109</v>
      </c>
      <c r="BY342" t="s">
        <v>113</v>
      </c>
      <c r="BZ342" t="s">
        <v>5684</v>
      </c>
      <c r="CA342" t="s">
        <v>5684</v>
      </c>
      <c r="CB342" t="s">
        <v>843</v>
      </c>
      <c r="CC342">
        <v>61.4</v>
      </c>
      <c r="CE342">
        <v>1986</v>
      </c>
      <c r="CF342" t="s">
        <v>109</v>
      </c>
      <c r="CL342" t="s">
        <v>113</v>
      </c>
      <c r="CM342" t="s">
        <v>5685</v>
      </c>
      <c r="CN342" t="s">
        <v>113</v>
      </c>
      <c r="CO342" t="s">
        <v>5686</v>
      </c>
      <c r="CP342" t="s">
        <v>462</v>
      </c>
      <c r="CQ342" t="s">
        <v>5687</v>
      </c>
      <c r="CR342" t="str">
        <f>HYPERLINK("https://nconnect.nicmar.ac.in/public/storage/profile/699af04d211fc.png","Download")</f>
        <v>0</v>
      </c>
      <c r="CS342" t="str">
        <f>HYPERLINK("https://nconnect.nicmar.ac.in/pdf/493_resume_1771769308.pdf/Y2FyZWVy","View Resume")</f>
        <v>0</v>
      </c>
    </row>
    <row r="343" spans="1:97">
      <c r="A343" t="s">
        <v>848</v>
      </c>
      <c r="B343" t="s">
        <v>139</v>
      </c>
      <c r="C343" t="s">
        <v>166</v>
      </c>
      <c r="D343" t="s">
        <v>849</v>
      </c>
      <c r="E343" t="s">
        <v>5688</v>
      </c>
      <c r="F343" t="s">
        <v>5689</v>
      </c>
      <c r="G343">
        <v>9518781131</v>
      </c>
      <c r="H343" t="s">
        <v>170</v>
      </c>
      <c r="I343" t="s">
        <v>5690</v>
      </c>
      <c r="J343" t="s">
        <v>145</v>
      </c>
      <c r="K343" t="s">
        <v>5691</v>
      </c>
      <c r="L343" t="s">
        <v>5692</v>
      </c>
      <c r="M343" t="s">
        <v>5693</v>
      </c>
      <c r="N343" t="s">
        <v>109</v>
      </c>
      <c r="AI343" t="s">
        <v>5694</v>
      </c>
      <c r="AJ343" t="s">
        <v>5695</v>
      </c>
      <c r="AK343" t="s">
        <v>5696</v>
      </c>
      <c r="AL343">
        <v>90</v>
      </c>
      <c r="AN343">
        <v>2017</v>
      </c>
      <c r="AO343" t="s">
        <v>113</v>
      </c>
      <c r="AP343" t="s">
        <v>5697</v>
      </c>
      <c r="AQ343" t="s">
        <v>5698</v>
      </c>
      <c r="AR343" t="s">
        <v>5699</v>
      </c>
      <c r="AS343">
        <v>77</v>
      </c>
      <c r="AU343">
        <v>2019</v>
      </c>
      <c r="AV343" t="s">
        <v>109</v>
      </c>
      <c r="BC343" t="s">
        <v>113</v>
      </c>
      <c r="BD343" t="s">
        <v>3303</v>
      </c>
      <c r="BE343" t="s">
        <v>5700</v>
      </c>
      <c r="BF343" t="s">
        <v>3460</v>
      </c>
      <c r="BG343">
        <v>87.58</v>
      </c>
      <c r="BI343">
        <v>2022</v>
      </c>
      <c r="BJ343">
        <v>19</v>
      </c>
      <c r="BK343" t="s">
        <v>5701</v>
      </c>
      <c r="BL343">
        <v>17</v>
      </c>
      <c r="BN343" t="s">
        <v>113</v>
      </c>
      <c r="BO343" t="s">
        <v>3303</v>
      </c>
      <c r="BP343" t="s">
        <v>5700</v>
      </c>
      <c r="BQ343" t="s">
        <v>1074</v>
      </c>
      <c r="BR343">
        <v>66.81</v>
      </c>
      <c r="BT343">
        <v>2024</v>
      </c>
      <c r="BU343">
        <v>31</v>
      </c>
      <c r="BV343" t="s">
        <v>5702</v>
      </c>
      <c r="BW343">
        <v>17</v>
      </c>
      <c r="BY343" t="s">
        <v>109</v>
      </c>
      <c r="CF343" t="s">
        <v>113</v>
      </c>
      <c r="CG343" t="s">
        <v>1074</v>
      </c>
      <c r="CH343" t="s">
        <v>5703</v>
      </c>
      <c r="CI343" t="s">
        <v>241</v>
      </c>
      <c r="CK343" t="s">
        <v>109</v>
      </c>
      <c r="CL343" t="s">
        <v>113</v>
      </c>
      <c r="CM343" t="s">
        <v>5704</v>
      </c>
      <c r="CN343" t="s">
        <v>113</v>
      </c>
      <c r="CO343" t="s">
        <v>5705</v>
      </c>
      <c r="CP343" t="s">
        <v>5696</v>
      </c>
      <c r="CQ343" t="s">
        <v>5706</v>
      </c>
      <c r="CR343" t="s">
        <v>137</v>
      </c>
      <c r="CS343" t="str">
        <f>HYPERLINK("https://nconnect.nicmar.ac.in/pdf/497_resume_1771770070.pdf/Y2FyZWVy","View Resume")</f>
        <v>0</v>
      </c>
    </row>
    <row r="344" spans="1:97">
      <c r="A344" t="s">
        <v>224</v>
      </c>
      <c r="B344" t="s">
        <v>139</v>
      </c>
      <c r="C344" t="s">
        <v>166</v>
      </c>
      <c r="D344" t="s">
        <v>225</v>
      </c>
      <c r="E344" t="s">
        <v>5688</v>
      </c>
      <c r="F344" t="s">
        <v>5689</v>
      </c>
      <c r="G344">
        <v>9518781131</v>
      </c>
      <c r="H344" t="s">
        <v>170</v>
      </c>
      <c r="I344" t="s">
        <v>5690</v>
      </c>
      <c r="J344" t="s">
        <v>145</v>
      </c>
      <c r="K344" t="s">
        <v>5691</v>
      </c>
      <c r="L344" t="s">
        <v>5692</v>
      </c>
      <c r="M344" t="s">
        <v>5693</v>
      </c>
      <c r="N344" t="s">
        <v>109</v>
      </c>
      <c r="AI344" t="s">
        <v>5694</v>
      </c>
      <c r="AJ344" t="s">
        <v>5695</v>
      </c>
      <c r="AK344" t="s">
        <v>5696</v>
      </c>
      <c r="AL344">
        <v>90</v>
      </c>
      <c r="AN344">
        <v>2017</v>
      </c>
      <c r="AO344" t="s">
        <v>113</v>
      </c>
      <c r="AP344" t="s">
        <v>5697</v>
      </c>
      <c r="AQ344" t="s">
        <v>5698</v>
      </c>
      <c r="AR344" t="s">
        <v>5699</v>
      </c>
      <c r="AS344">
        <v>77</v>
      </c>
      <c r="AU344">
        <v>2019</v>
      </c>
      <c r="AV344" t="s">
        <v>109</v>
      </c>
      <c r="BC344" t="s">
        <v>113</v>
      </c>
      <c r="BD344" t="s">
        <v>3303</v>
      </c>
      <c r="BE344" t="s">
        <v>5700</v>
      </c>
      <c r="BF344" t="s">
        <v>3460</v>
      </c>
      <c r="BG344">
        <v>87.58</v>
      </c>
      <c r="BI344">
        <v>2022</v>
      </c>
      <c r="BJ344">
        <v>19</v>
      </c>
      <c r="BK344" t="s">
        <v>5701</v>
      </c>
      <c r="BL344">
        <v>17</v>
      </c>
      <c r="BN344" t="s">
        <v>113</v>
      </c>
      <c r="BO344" t="s">
        <v>3303</v>
      </c>
      <c r="BP344" t="s">
        <v>5700</v>
      </c>
      <c r="BQ344" t="s">
        <v>1074</v>
      </c>
      <c r="BR344">
        <v>66.81</v>
      </c>
      <c r="BT344">
        <v>2024</v>
      </c>
      <c r="BU344">
        <v>31</v>
      </c>
      <c r="BV344" t="s">
        <v>5702</v>
      </c>
      <c r="BW344">
        <v>17</v>
      </c>
      <c r="BY344" t="s">
        <v>109</v>
      </c>
      <c r="CF344" t="s">
        <v>113</v>
      </c>
      <c r="CG344" t="s">
        <v>1074</v>
      </c>
      <c r="CH344" t="s">
        <v>5703</v>
      </c>
      <c r="CI344" t="s">
        <v>241</v>
      </c>
      <c r="CK344" t="s">
        <v>109</v>
      </c>
      <c r="CL344" t="s">
        <v>113</v>
      </c>
      <c r="CM344" t="s">
        <v>5704</v>
      </c>
      <c r="CN344" t="s">
        <v>113</v>
      </c>
      <c r="CO344" t="s">
        <v>5705</v>
      </c>
      <c r="CP344" t="s">
        <v>5696</v>
      </c>
      <c r="CQ344" t="s">
        <v>5707</v>
      </c>
      <c r="CR344" t="s">
        <v>137</v>
      </c>
      <c r="CS344" t="str">
        <f>HYPERLINK("https://nconnect.nicmar.ac.in/pdf/497_resume_1771770070.pdf/Y2FyZWVy","View Resume")</f>
        <v>0</v>
      </c>
    </row>
    <row r="345" spans="1:97">
      <c r="A345" t="s">
        <v>1207</v>
      </c>
      <c r="B345" t="s">
        <v>139</v>
      </c>
      <c r="C345" t="s">
        <v>166</v>
      </c>
      <c r="D345" t="s">
        <v>1208</v>
      </c>
      <c r="E345" t="s">
        <v>5688</v>
      </c>
      <c r="F345" t="s">
        <v>5689</v>
      </c>
      <c r="G345">
        <v>9518781131</v>
      </c>
      <c r="H345" t="s">
        <v>170</v>
      </c>
      <c r="I345" t="s">
        <v>5690</v>
      </c>
      <c r="J345" t="s">
        <v>145</v>
      </c>
      <c r="K345" t="s">
        <v>5691</v>
      </c>
      <c r="L345" t="s">
        <v>5692</v>
      </c>
      <c r="M345" t="s">
        <v>5693</v>
      </c>
      <c r="N345" t="s">
        <v>109</v>
      </c>
      <c r="AI345" t="s">
        <v>5694</v>
      </c>
      <c r="AJ345" t="s">
        <v>5695</v>
      </c>
      <c r="AK345" t="s">
        <v>5696</v>
      </c>
      <c r="AL345">
        <v>90</v>
      </c>
      <c r="AN345">
        <v>2017</v>
      </c>
      <c r="AO345" t="s">
        <v>113</v>
      </c>
      <c r="AP345" t="s">
        <v>5697</v>
      </c>
      <c r="AQ345" t="s">
        <v>5698</v>
      </c>
      <c r="AR345" t="s">
        <v>5699</v>
      </c>
      <c r="AS345">
        <v>77</v>
      </c>
      <c r="AU345">
        <v>2019</v>
      </c>
      <c r="AV345" t="s">
        <v>109</v>
      </c>
      <c r="BC345" t="s">
        <v>113</v>
      </c>
      <c r="BD345" t="s">
        <v>3303</v>
      </c>
      <c r="BE345" t="s">
        <v>5700</v>
      </c>
      <c r="BF345" t="s">
        <v>3460</v>
      </c>
      <c r="BG345">
        <v>87.58</v>
      </c>
      <c r="BI345">
        <v>2022</v>
      </c>
      <c r="BJ345">
        <v>19</v>
      </c>
      <c r="BK345" t="s">
        <v>5701</v>
      </c>
      <c r="BL345">
        <v>17</v>
      </c>
      <c r="BN345" t="s">
        <v>113</v>
      </c>
      <c r="BO345" t="s">
        <v>3303</v>
      </c>
      <c r="BP345" t="s">
        <v>5700</v>
      </c>
      <c r="BQ345" t="s">
        <v>1074</v>
      </c>
      <c r="BR345">
        <v>66.81</v>
      </c>
      <c r="BT345">
        <v>2024</v>
      </c>
      <c r="BU345">
        <v>31</v>
      </c>
      <c r="BV345" t="s">
        <v>5702</v>
      </c>
      <c r="BW345">
        <v>17</v>
      </c>
      <c r="BY345" t="s">
        <v>109</v>
      </c>
      <c r="CF345" t="s">
        <v>113</v>
      </c>
      <c r="CG345" t="s">
        <v>1074</v>
      </c>
      <c r="CH345" t="s">
        <v>5703</v>
      </c>
      <c r="CI345" t="s">
        <v>241</v>
      </c>
      <c r="CK345" t="s">
        <v>109</v>
      </c>
      <c r="CL345" t="s">
        <v>113</v>
      </c>
      <c r="CM345" t="s">
        <v>5704</v>
      </c>
      <c r="CN345" t="s">
        <v>113</v>
      </c>
      <c r="CO345" t="s">
        <v>5705</v>
      </c>
      <c r="CP345" t="s">
        <v>5696</v>
      </c>
      <c r="CQ345" t="s">
        <v>5708</v>
      </c>
      <c r="CR345" t="s">
        <v>137</v>
      </c>
      <c r="CS345" t="str">
        <f>HYPERLINK("https://nconnect.nicmar.ac.in/pdf/497_resume_1771770070.pdf/Y2FyZWVy","View Resume")</f>
        <v>0</v>
      </c>
    </row>
    <row r="346" spans="1:97">
      <c r="A346" t="s">
        <v>704</v>
      </c>
      <c r="B346" t="s">
        <v>139</v>
      </c>
      <c r="C346" t="s">
        <v>705</v>
      </c>
      <c r="D346" t="s">
        <v>706</v>
      </c>
      <c r="E346" t="s">
        <v>5709</v>
      </c>
      <c r="F346" t="s">
        <v>5710</v>
      </c>
      <c r="G346">
        <v>7666363829</v>
      </c>
      <c r="H346" t="s">
        <v>170</v>
      </c>
      <c r="I346" t="s">
        <v>5711</v>
      </c>
      <c r="J346" t="s">
        <v>105</v>
      </c>
      <c r="K346" t="s">
        <v>425</v>
      </c>
      <c r="L346" t="s">
        <v>5712</v>
      </c>
      <c r="M346" t="s">
        <v>5713</v>
      </c>
      <c r="N346" t="s">
        <v>109</v>
      </c>
      <c r="AI346" t="s">
        <v>5714</v>
      </c>
      <c r="AJ346" t="s">
        <v>621</v>
      </c>
      <c r="AK346" t="s">
        <v>1903</v>
      </c>
      <c r="AL346">
        <v>78</v>
      </c>
      <c r="AM346">
        <v>8.2</v>
      </c>
      <c r="AN346">
        <v>2014</v>
      </c>
      <c r="AO346" t="s">
        <v>113</v>
      </c>
      <c r="AP346" t="s">
        <v>5715</v>
      </c>
      <c r="AQ346" t="s">
        <v>621</v>
      </c>
      <c r="AR346" t="s">
        <v>5716</v>
      </c>
      <c r="AS346">
        <v>57.85</v>
      </c>
      <c r="AT346">
        <v>6.1</v>
      </c>
      <c r="AU346">
        <v>2014</v>
      </c>
      <c r="AV346" t="s">
        <v>109</v>
      </c>
      <c r="BB346">
        <v>2016</v>
      </c>
      <c r="BC346" t="s">
        <v>113</v>
      </c>
      <c r="BD346" t="s">
        <v>5717</v>
      </c>
      <c r="BE346" t="s">
        <v>5718</v>
      </c>
      <c r="BF346" t="s">
        <v>5719</v>
      </c>
      <c r="BG346">
        <v>67.45</v>
      </c>
      <c r="BH346">
        <v>7.1</v>
      </c>
      <c r="BI346">
        <v>2021</v>
      </c>
      <c r="BJ346">
        <v>8</v>
      </c>
      <c r="BL346">
        <v>2</v>
      </c>
      <c r="BN346" t="s">
        <v>113</v>
      </c>
      <c r="BO346" t="s">
        <v>5720</v>
      </c>
      <c r="BP346" t="s">
        <v>5721</v>
      </c>
      <c r="BQ346" t="s">
        <v>3542</v>
      </c>
      <c r="BR346">
        <v>74.1</v>
      </c>
      <c r="BS346">
        <v>7.8</v>
      </c>
      <c r="BT346">
        <v>2023</v>
      </c>
      <c r="BU346">
        <v>24</v>
      </c>
      <c r="BW346">
        <v>50</v>
      </c>
      <c r="BY346" t="s">
        <v>109</v>
      </c>
      <c r="CF346" t="s">
        <v>109</v>
      </c>
      <c r="CL346" t="s">
        <v>109</v>
      </c>
      <c r="CN346" t="s">
        <v>109</v>
      </c>
      <c r="CP346" t="s">
        <v>5722</v>
      </c>
      <c r="CQ346" t="s">
        <v>5723</v>
      </c>
      <c r="CR346" t="s">
        <v>137</v>
      </c>
      <c r="CS346" t="str">
        <f>HYPERLINK("https://nconnect.nicmar.ac.in/pdf/509_resume_1771772511.pdf/Y2FyZWVy","View Resume")</f>
        <v>0</v>
      </c>
    </row>
    <row r="347" spans="1:97">
      <c r="A347" t="s">
        <v>3623</v>
      </c>
      <c r="B347" t="s">
        <v>3624</v>
      </c>
      <c r="C347" t="s">
        <v>296</v>
      </c>
      <c r="D347" t="s">
        <v>297</v>
      </c>
      <c r="E347" t="s">
        <v>5724</v>
      </c>
      <c r="F347" t="s">
        <v>5725</v>
      </c>
      <c r="G347">
        <v>9866172005</v>
      </c>
      <c r="H347" t="s">
        <v>103</v>
      </c>
      <c r="I347" t="s">
        <v>5726</v>
      </c>
      <c r="J347" t="s">
        <v>105</v>
      </c>
      <c r="K347" t="s">
        <v>1343</v>
      </c>
      <c r="L347" t="s">
        <v>5727</v>
      </c>
      <c r="M347" t="s">
        <v>5728</v>
      </c>
      <c r="N347" t="s">
        <v>109</v>
      </c>
      <c r="AI347" t="s">
        <v>5729</v>
      </c>
      <c r="AJ347" t="s">
        <v>761</v>
      </c>
      <c r="AK347" t="s">
        <v>5730</v>
      </c>
      <c r="AL347">
        <v>77.83</v>
      </c>
      <c r="AN347">
        <v>1999</v>
      </c>
      <c r="AO347" t="s">
        <v>113</v>
      </c>
      <c r="AP347" t="s">
        <v>5731</v>
      </c>
      <c r="AQ347" t="s">
        <v>764</v>
      </c>
      <c r="AR347" t="s">
        <v>983</v>
      </c>
      <c r="AS347">
        <v>87.6</v>
      </c>
      <c r="AU347">
        <v>2001</v>
      </c>
      <c r="AV347" t="s">
        <v>109</v>
      </c>
      <c r="BC347" t="s">
        <v>113</v>
      </c>
      <c r="BD347" t="s">
        <v>5732</v>
      </c>
      <c r="BE347" t="s">
        <v>5733</v>
      </c>
      <c r="BF347" t="s">
        <v>310</v>
      </c>
      <c r="BG347">
        <v>82.25</v>
      </c>
      <c r="BI347">
        <v>2005</v>
      </c>
      <c r="BJ347">
        <v>2</v>
      </c>
      <c r="BL347">
        <v>9</v>
      </c>
      <c r="BN347" t="s">
        <v>113</v>
      </c>
      <c r="BO347" t="s">
        <v>5734</v>
      </c>
      <c r="BP347" t="s">
        <v>5735</v>
      </c>
      <c r="BQ347" t="s">
        <v>1354</v>
      </c>
      <c r="BR347">
        <v>7.95</v>
      </c>
      <c r="BS347">
        <v>7.9</v>
      </c>
      <c r="BT347">
        <v>2009</v>
      </c>
      <c r="BU347">
        <v>12</v>
      </c>
      <c r="BW347">
        <v>15</v>
      </c>
      <c r="BY347" t="s">
        <v>109</v>
      </c>
      <c r="CF347" t="s">
        <v>109</v>
      </c>
      <c r="CJ347">
        <v>2016</v>
      </c>
      <c r="CL347" t="s">
        <v>113</v>
      </c>
      <c r="CM347" t="s">
        <v>5736</v>
      </c>
      <c r="CN347" t="s">
        <v>109</v>
      </c>
      <c r="CP347" t="s">
        <v>5737</v>
      </c>
      <c r="CQ347" t="s">
        <v>5738</v>
      </c>
      <c r="CR347" t="str">
        <f>HYPERLINK("https://nconnect.nicmar.ac.in/public/storage/profile/699b369427aed.png","Download")</f>
        <v>0</v>
      </c>
      <c r="CS347" t="str">
        <f>HYPERLINK("https://nconnect.nicmar.ac.in/pdf/512_resume_1771779630.pdf/Y2FyZWVy","View Resume")</f>
        <v>0</v>
      </c>
    </row>
    <row r="348" spans="1:97">
      <c r="A348" t="s">
        <v>369</v>
      </c>
      <c r="B348" t="s">
        <v>139</v>
      </c>
      <c r="C348" t="s">
        <v>296</v>
      </c>
      <c r="D348" t="s">
        <v>370</v>
      </c>
      <c r="E348" t="s">
        <v>5739</v>
      </c>
      <c r="F348" t="s">
        <v>5740</v>
      </c>
      <c r="G348">
        <v>9561430876</v>
      </c>
      <c r="H348" t="s">
        <v>170</v>
      </c>
      <c r="I348" t="s">
        <v>5741</v>
      </c>
      <c r="J348" t="s">
        <v>145</v>
      </c>
      <c r="K348" t="s">
        <v>4835</v>
      </c>
      <c r="L348" t="s">
        <v>5742</v>
      </c>
      <c r="M348" t="s">
        <v>5743</v>
      </c>
      <c r="N348" t="s">
        <v>109</v>
      </c>
      <c r="O348" t="s">
        <v>5744</v>
      </c>
      <c r="AI348" t="s">
        <v>5745</v>
      </c>
      <c r="AJ348" t="s">
        <v>1547</v>
      </c>
      <c r="AK348" t="s">
        <v>5746</v>
      </c>
      <c r="AL348">
        <v>84.73</v>
      </c>
      <c r="AN348">
        <v>2010</v>
      </c>
      <c r="AO348" t="s">
        <v>113</v>
      </c>
      <c r="AP348" t="s">
        <v>5747</v>
      </c>
      <c r="AQ348" t="s">
        <v>1547</v>
      </c>
      <c r="AR348" t="s">
        <v>5748</v>
      </c>
      <c r="AS348">
        <v>61.84</v>
      </c>
      <c r="AU348">
        <v>2012</v>
      </c>
      <c r="AV348" t="s">
        <v>109</v>
      </c>
      <c r="BC348" t="s">
        <v>113</v>
      </c>
      <c r="BD348" t="s">
        <v>5749</v>
      </c>
      <c r="BE348" t="s">
        <v>5750</v>
      </c>
      <c r="BF348" t="s">
        <v>310</v>
      </c>
      <c r="BG348">
        <v>70.9</v>
      </c>
      <c r="BH348">
        <v>7.84</v>
      </c>
      <c r="BI348">
        <v>2016</v>
      </c>
      <c r="BJ348">
        <v>2</v>
      </c>
      <c r="BL348">
        <v>9</v>
      </c>
      <c r="BN348" t="s">
        <v>113</v>
      </c>
      <c r="BO348" t="s">
        <v>5749</v>
      </c>
      <c r="BP348" t="s">
        <v>5751</v>
      </c>
      <c r="BQ348" t="s">
        <v>141</v>
      </c>
      <c r="BR348">
        <v>70.3</v>
      </c>
      <c r="BS348">
        <v>7.78</v>
      </c>
      <c r="BT348">
        <v>2020</v>
      </c>
      <c r="BU348">
        <v>14</v>
      </c>
      <c r="BW348">
        <v>47</v>
      </c>
      <c r="BY348" t="s">
        <v>109</v>
      </c>
      <c r="CF348" t="s">
        <v>113</v>
      </c>
      <c r="CG348" t="s">
        <v>5752</v>
      </c>
      <c r="CH348" t="s">
        <v>2379</v>
      </c>
      <c r="CI348" t="s">
        <v>132</v>
      </c>
      <c r="CJ348">
        <v>2025</v>
      </c>
      <c r="CL348" t="s">
        <v>109</v>
      </c>
      <c r="CN348" t="s">
        <v>113</v>
      </c>
      <c r="CO348" t="s">
        <v>5753</v>
      </c>
      <c r="CP348" t="s">
        <v>3942</v>
      </c>
      <c r="CQ348" t="s">
        <v>5754</v>
      </c>
      <c r="CR348" t="str">
        <f>HYPERLINK("https://nconnect.nicmar.ac.in/public/storage/profile/699b049e54635.png","Download")</f>
        <v>0</v>
      </c>
      <c r="CS348" t="str">
        <f>HYPERLINK("https://nconnect.nicmar.ac.in/pdf/506_resume_1771780498.pdf/Y2FyZWVy","View Resume")</f>
        <v>0</v>
      </c>
    </row>
    <row r="349" spans="1:97">
      <c r="A349" t="s">
        <v>2600</v>
      </c>
      <c r="B349" t="s">
        <v>139</v>
      </c>
      <c r="C349" t="s">
        <v>296</v>
      </c>
      <c r="D349" t="s">
        <v>2601</v>
      </c>
      <c r="E349" t="s">
        <v>5739</v>
      </c>
      <c r="F349" t="s">
        <v>5740</v>
      </c>
      <c r="G349">
        <v>9561430876</v>
      </c>
      <c r="H349" t="s">
        <v>170</v>
      </c>
      <c r="I349" t="s">
        <v>5741</v>
      </c>
      <c r="J349" t="s">
        <v>145</v>
      </c>
      <c r="K349" t="s">
        <v>4835</v>
      </c>
      <c r="L349" t="s">
        <v>5742</v>
      </c>
      <c r="M349" t="s">
        <v>5743</v>
      </c>
      <c r="N349" t="s">
        <v>109</v>
      </c>
      <c r="O349" t="s">
        <v>5744</v>
      </c>
      <c r="AI349" t="s">
        <v>5745</v>
      </c>
      <c r="AJ349" t="s">
        <v>1547</v>
      </c>
      <c r="AK349" t="s">
        <v>5746</v>
      </c>
      <c r="AL349">
        <v>84.73</v>
      </c>
      <c r="AN349">
        <v>2010</v>
      </c>
      <c r="AO349" t="s">
        <v>113</v>
      </c>
      <c r="AP349" t="s">
        <v>5747</v>
      </c>
      <c r="AQ349" t="s">
        <v>1547</v>
      </c>
      <c r="AR349" t="s">
        <v>5748</v>
      </c>
      <c r="AS349">
        <v>61.84</v>
      </c>
      <c r="AU349">
        <v>2012</v>
      </c>
      <c r="AV349" t="s">
        <v>109</v>
      </c>
      <c r="BC349" t="s">
        <v>113</v>
      </c>
      <c r="BD349" t="s">
        <v>5749</v>
      </c>
      <c r="BE349" t="s">
        <v>5750</v>
      </c>
      <c r="BF349" t="s">
        <v>310</v>
      </c>
      <c r="BG349">
        <v>70.9</v>
      </c>
      <c r="BH349">
        <v>7.84</v>
      </c>
      <c r="BI349">
        <v>2016</v>
      </c>
      <c r="BJ349">
        <v>2</v>
      </c>
      <c r="BL349">
        <v>9</v>
      </c>
      <c r="BN349" t="s">
        <v>113</v>
      </c>
      <c r="BO349" t="s">
        <v>5749</v>
      </c>
      <c r="BP349" t="s">
        <v>5751</v>
      </c>
      <c r="BQ349" t="s">
        <v>141</v>
      </c>
      <c r="BR349">
        <v>70.3</v>
      </c>
      <c r="BS349">
        <v>7.78</v>
      </c>
      <c r="BT349">
        <v>2020</v>
      </c>
      <c r="BU349">
        <v>14</v>
      </c>
      <c r="BW349">
        <v>47</v>
      </c>
      <c r="BY349" t="s">
        <v>109</v>
      </c>
      <c r="CF349" t="s">
        <v>113</v>
      </c>
      <c r="CG349" t="s">
        <v>5752</v>
      </c>
      <c r="CH349" t="s">
        <v>2379</v>
      </c>
      <c r="CI349" t="s">
        <v>132</v>
      </c>
      <c r="CJ349">
        <v>2025</v>
      </c>
      <c r="CL349" t="s">
        <v>109</v>
      </c>
      <c r="CN349" t="s">
        <v>113</v>
      </c>
      <c r="CO349" t="s">
        <v>5753</v>
      </c>
      <c r="CP349" t="s">
        <v>3942</v>
      </c>
      <c r="CQ349" t="s">
        <v>5755</v>
      </c>
      <c r="CR349" t="str">
        <f>HYPERLINK("https://nconnect.nicmar.ac.in/public/storage/profile/699b049e54635.png","Download")</f>
        <v>0</v>
      </c>
      <c r="CS349" t="str">
        <f>HYPERLINK("https://nconnect.nicmar.ac.in/pdf/506_resume_1771780498.pdf/Y2FyZWVy","View Resume")</f>
        <v>0</v>
      </c>
    </row>
    <row r="350" spans="1:97">
      <c r="A350" t="s">
        <v>372</v>
      </c>
      <c r="B350" t="s">
        <v>139</v>
      </c>
      <c r="C350" t="s">
        <v>296</v>
      </c>
      <c r="D350" t="s">
        <v>373</v>
      </c>
      <c r="E350" t="s">
        <v>5739</v>
      </c>
      <c r="F350" t="s">
        <v>5740</v>
      </c>
      <c r="G350">
        <v>9561430876</v>
      </c>
      <c r="H350" t="s">
        <v>170</v>
      </c>
      <c r="I350" t="s">
        <v>5741</v>
      </c>
      <c r="J350" t="s">
        <v>145</v>
      </c>
      <c r="K350" t="s">
        <v>4835</v>
      </c>
      <c r="L350" t="s">
        <v>5742</v>
      </c>
      <c r="M350" t="s">
        <v>5743</v>
      </c>
      <c r="N350" t="s">
        <v>109</v>
      </c>
      <c r="O350" t="s">
        <v>5744</v>
      </c>
      <c r="AI350" t="s">
        <v>5745</v>
      </c>
      <c r="AJ350" t="s">
        <v>1547</v>
      </c>
      <c r="AK350" t="s">
        <v>5746</v>
      </c>
      <c r="AL350">
        <v>84.73</v>
      </c>
      <c r="AN350">
        <v>2010</v>
      </c>
      <c r="AO350" t="s">
        <v>113</v>
      </c>
      <c r="AP350" t="s">
        <v>5747</v>
      </c>
      <c r="AQ350" t="s">
        <v>1547</v>
      </c>
      <c r="AR350" t="s">
        <v>5748</v>
      </c>
      <c r="AS350">
        <v>61.84</v>
      </c>
      <c r="AU350">
        <v>2012</v>
      </c>
      <c r="AV350" t="s">
        <v>109</v>
      </c>
      <c r="BC350" t="s">
        <v>113</v>
      </c>
      <c r="BD350" t="s">
        <v>5749</v>
      </c>
      <c r="BE350" t="s">
        <v>5750</v>
      </c>
      <c r="BF350" t="s">
        <v>310</v>
      </c>
      <c r="BG350">
        <v>70.9</v>
      </c>
      <c r="BH350">
        <v>7.84</v>
      </c>
      <c r="BI350">
        <v>2016</v>
      </c>
      <c r="BJ350">
        <v>2</v>
      </c>
      <c r="BL350">
        <v>9</v>
      </c>
      <c r="BN350" t="s">
        <v>113</v>
      </c>
      <c r="BO350" t="s">
        <v>5749</v>
      </c>
      <c r="BP350" t="s">
        <v>5751</v>
      </c>
      <c r="BQ350" t="s">
        <v>141</v>
      </c>
      <c r="BR350">
        <v>70.3</v>
      </c>
      <c r="BS350">
        <v>7.78</v>
      </c>
      <c r="BT350">
        <v>2020</v>
      </c>
      <c r="BU350">
        <v>14</v>
      </c>
      <c r="BW350">
        <v>47</v>
      </c>
      <c r="BY350" t="s">
        <v>109</v>
      </c>
      <c r="CF350" t="s">
        <v>113</v>
      </c>
      <c r="CG350" t="s">
        <v>5752</v>
      </c>
      <c r="CH350" t="s">
        <v>2379</v>
      </c>
      <c r="CI350" t="s">
        <v>132</v>
      </c>
      <c r="CJ350">
        <v>2025</v>
      </c>
      <c r="CL350" t="s">
        <v>109</v>
      </c>
      <c r="CN350" t="s">
        <v>113</v>
      </c>
      <c r="CO350" t="s">
        <v>5753</v>
      </c>
      <c r="CP350" t="s">
        <v>3942</v>
      </c>
      <c r="CQ350" t="s">
        <v>5755</v>
      </c>
      <c r="CR350" t="str">
        <f>HYPERLINK("https://nconnect.nicmar.ac.in/public/storage/profile/699b049e54635.png","Download")</f>
        <v>0</v>
      </c>
      <c r="CS350" t="str">
        <f>HYPERLINK("https://nconnect.nicmar.ac.in/pdf/506_resume_1771780498.pdf/Y2FyZWVy","View Resume")</f>
        <v>0</v>
      </c>
    </row>
    <row r="351" spans="1:97">
      <c r="A351" t="s">
        <v>138</v>
      </c>
      <c r="B351" t="s">
        <v>139</v>
      </c>
      <c r="C351" t="s">
        <v>140</v>
      </c>
      <c r="D351" t="s">
        <v>141</v>
      </c>
      <c r="E351" t="s">
        <v>5739</v>
      </c>
      <c r="F351" t="s">
        <v>5740</v>
      </c>
      <c r="G351">
        <v>9561430876</v>
      </c>
      <c r="H351" t="s">
        <v>170</v>
      </c>
      <c r="I351" t="s">
        <v>5741</v>
      </c>
      <c r="J351" t="s">
        <v>145</v>
      </c>
      <c r="K351" t="s">
        <v>4835</v>
      </c>
      <c r="L351" t="s">
        <v>5742</v>
      </c>
      <c r="M351" t="s">
        <v>5743</v>
      </c>
      <c r="N351" t="s">
        <v>109</v>
      </c>
      <c r="O351" t="s">
        <v>5744</v>
      </c>
      <c r="AI351" t="s">
        <v>5745</v>
      </c>
      <c r="AJ351" t="s">
        <v>1547</v>
      </c>
      <c r="AK351" t="s">
        <v>5746</v>
      </c>
      <c r="AL351">
        <v>84.73</v>
      </c>
      <c r="AN351">
        <v>2010</v>
      </c>
      <c r="AO351" t="s">
        <v>113</v>
      </c>
      <c r="AP351" t="s">
        <v>5747</v>
      </c>
      <c r="AQ351" t="s">
        <v>1547</v>
      </c>
      <c r="AR351" t="s">
        <v>5748</v>
      </c>
      <c r="AS351">
        <v>61.84</v>
      </c>
      <c r="AU351">
        <v>2012</v>
      </c>
      <c r="AV351" t="s">
        <v>109</v>
      </c>
      <c r="BC351" t="s">
        <v>113</v>
      </c>
      <c r="BD351" t="s">
        <v>5749</v>
      </c>
      <c r="BE351" t="s">
        <v>5750</v>
      </c>
      <c r="BF351" t="s">
        <v>310</v>
      </c>
      <c r="BG351">
        <v>70.9</v>
      </c>
      <c r="BH351">
        <v>7.84</v>
      </c>
      <c r="BI351">
        <v>2016</v>
      </c>
      <c r="BJ351">
        <v>2</v>
      </c>
      <c r="BL351">
        <v>9</v>
      </c>
      <c r="BN351" t="s">
        <v>113</v>
      </c>
      <c r="BO351" t="s">
        <v>5749</v>
      </c>
      <c r="BP351" t="s">
        <v>5751</v>
      </c>
      <c r="BQ351" t="s">
        <v>141</v>
      </c>
      <c r="BR351">
        <v>70.3</v>
      </c>
      <c r="BS351">
        <v>7.78</v>
      </c>
      <c r="BT351">
        <v>2020</v>
      </c>
      <c r="BU351">
        <v>14</v>
      </c>
      <c r="BW351">
        <v>47</v>
      </c>
      <c r="BY351" t="s">
        <v>109</v>
      </c>
      <c r="CF351" t="s">
        <v>113</v>
      </c>
      <c r="CG351" t="s">
        <v>5752</v>
      </c>
      <c r="CH351" t="s">
        <v>2379</v>
      </c>
      <c r="CI351" t="s">
        <v>132</v>
      </c>
      <c r="CJ351">
        <v>2025</v>
      </c>
      <c r="CL351" t="s">
        <v>109</v>
      </c>
      <c r="CN351" t="s">
        <v>113</v>
      </c>
      <c r="CO351" t="s">
        <v>5753</v>
      </c>
      <c r="CP351" t="s">
        <v>3942</v>
      </c>
      <c r="CQ351" t="s">
        <v>5756</v>
      </c>
      <c r="CR351" t="str">
        <f>HYPERLINK("https://nconnect.nicmar.ac.in/public/storage/profile/699b049e54635.png","Download")</f>
        <v>0</v>
      </c>
      <c r="CS351" t="str">
        <f>HYPERLINK("https://nconnect.nicmar.ac.in/pdf/506_resume_1771780498.pdf/Y2FyZWVy","View Resume")</f>
        <v>0</v>
      </c>
    </row>
    <row r="352" spans="1:97">
      <c r="A352" t="s">
        <v>295</v>
      </c>
      <c r="B352" t="s">
        <v>139</v>
      </c>
      <c r="C352" t="s">
        <v>296</v>
      </c>
      <c r="D352" t="s">
        <v>297</v>
      </c>
      <c r="E352" t="s">
        <v>5739</v>
      </c>
      <c r="F352" t="s">
        <v>5740</v>
      </c>
      <c r="G352">
        <v>9561430876</v>
      </c>
      <c r="H352" t="s">
        <v>170</v>
      </c>
      <c r="I352" t="s">
        <v>5741</v>
      </c>
      <c r="J352" t="s">
        <v>145</v>
      </c>
      <c r="K352" t="s">
        <v>4835</v>
      </c>
      <c r="L352" t="s">
        <v>5742</v>
      </c>
      <c r="M352" t="s">
        <v>5743</v>
      </c>
      <c r="N352" t="s">
        <v>109</v>
      </c>
      <c r="O352" t="s">
        <v>5744</v>
      </c>
      <c r="AI352" t="s">
        <v>5745</v>
      </c>
      <c r="AJ352" t="s">
        <v>1547</v>
      </c>
      <c r="AK352" t="s">
        <v>5746</v>
      </c>
      <c r="AL352">
        <v>84.73</v>
      </c>
      <c r="AN352">
        <v>2010</v>
      </c>
      <c r="AO352" t="s">
        <v>113</v>
      </c>
      <c r="AP352" t="s">
        <v>5747</v>
      </c>
      <c r="AQ352" t="s">
        <v>1547</v>
      </c>
      <c r="AR352" t="s">
        <v>5748</v>
      </c>
      <c r="AS352">
        <v>61.84</v>
      </c>
      <c r="AU352">
        <v>2012</v>
      </c>
      <c r="AV352" t="s">
        <v>109</v>
      </c>
      <c r="BC352" t="s">
        <v>113</v>
      </c>
      <c r="BD352" t="s">
        <v>5749</v>
      </c>
      <c r="BE352" t="s">
        <v>5750</v>
      </c>
      <c r="BF352" t="s">
        <v>310</v>
      </c>
      <c r="BG352">
        <v>70.9</v>
      </c>
      <c r="BH352">
        <v>7.84</v>
      </c>
      <c r="BI352">
        <v>2016</v>
      </c>
      <c r="BJ352">
        <v>2</v>
      </c>
      <c r="BL352">
        <v>9</v>
      </c>
      <c r="BN352" t="s">
        <v>113</v>
      </c>
      <c r="BO352" t="s">
        <v>5749</v>
      </c>
      <c r="BP352" t="s">
        <v>5751</v>
      </c>
      <c r="BQ352" t="s">
        <v>141</v>
      </c>
      <c r="BR352">
        <v>70.3</v>
      </c>
      <c r="BS352">
        <v>7.78</v>
      </c>
      <c r="BT352">
        <v>2020</v>
      </c>
      <c r="BU352">
        <v>14</v>
      </c>
      <c r="BW352">
        <v>47</v>
      </c>
      <c r="BY352" t="s">
        <v>109</v>
      </c>
      <c r="CF352" t="s">
        <v>113</v>
      </c>
      <c r="CG352" t="s">
        <v>5752</v>
      </c>
      <c r="CH352" t="s">
        <v>2379</v>
      </c>
      <c r="CI352" t="s">
        <v>132</v>
      </c>
      <c r="CJ352">
        <v>2025</v>
      </c>
      <c r="CL352" t="s">
        <v>109</v>
      </c>
      <c r="CN352" t="s">
        <v>113</v>
      </c>
      <c r="CO352" t="s">
        <v>5753</v>
      </c>
      <c r="CP352" t="s">
        <v>3942</v>
      </c>
      <c r="CQ352" t="s">
        <v>5756</v>
      </c>
      <c r="CR352" t="str">
        <f>HYPERLINK("https://nconnect.nicmar.ac.in/public/storage/profile/699b049e54635.png","Download")</f>
        <v>0</v>
      </c>
      <c r="CS352" t="str">
        <f>HYPERLINK("https://nconnect.nicmar.ac.in/pdf/506_resume_1771780498.pdf/Y2FyZWVy","View Resume")</f>
        <v>0</v>
      </c>
    </row>
    <row r="353" spans="1:97">
      <c r="A353" t="s">
        <v>138</v>
      </c>
      <c r="B353" t="s">
        <v>139</v>
      </c>
      <c r="C353" t="s">
        <v>140</v>
      </c>
      <c r="D353" t="s">
        <v>141</v>
      </c>
      <c r="E353" t="s">
        <v>5757</v>
      </c>
      <c r="F353" t="s">
        <v>5758</v>
      </c>
      <c r="G353">
        <v>9167826013</v>
      </c>
      <c r="H353" t="s">
        <v>103</v>
      </c>
      <c r="I353" t="s">
        <v>5759</v>
      </c>
      <c r="J353" t="s">
        <v>105</v>
      </c>
      <c r="K353" t="s">
        <v>5760</v>
      </c>
      <c r="L353" t="s">
        <v>5761</v>
      </c>
      <c r="M353" t="s">
        <v>5762</v>
      </c>
      <c r="N353" t="s">
        <v>109</v>
      </c>
      <c r="AI353" t="s">
        <v>5763</v>
      </c>
      <c r="AJ353" t="s">
        <v>5764</v>
      </c>
      <c r="AK353" t="s">
        <v>4412</v>
      </c>
      <c r="AL353">
        <v>83.8</v>
      </c>
      <c r="AN353">
        <v>1998</v>
      </c>
      <c r="AO353" t="s">
        <v>113</v>
      </c>
      <c r="AP353" t="s">
        <v>5763</v>
      </c>
      <c r="AQ353" t="s">
        <v>5764</v>
      </c>
      <c r="AR353" t="s">
        <v>4199</v>
      </c>
      <c r="AS353">
        <v>76.6</v>
      </c>
      <c r="AU353">
        <v>2000</v>
      </c>
      <c r="AV353" t="s">
        <v>109</v>
      </c>
      <c r="BC353" t="s">
        <v>113</v>
      </c>
      <c r="BD353" t="s">
        <v>3104</v>
      </c>
      <c r="BE353" t="s">
        <v>5765</v>
      </c>
      <c r="BF353" t="s">
        <v>5766</v>
      </c>
      <c r="BG353">
        <v>64.95</v>
      </c>
      <c r="BI353">
        <v>2005</v>
      </c>
      <c r="BJ353">
        <v>2</v>
      </c>
      <c r="BL353">
        <v>9</v>
      </c>
      <c r="BN353" t="s">
        <v>113</v>
      </c>
      <c r="BO353" t="s">
        <v>5767</v>
      </c>
      <c r="BP353" t="s">
        <v>5768</v>
      </c>
      <c r="BQ353" t="s">
        <v>5769</v>
      </c>
      <c r="BR353">
        <v>90.2</v>
      </c>
      <c r="BS353">
        <v>9.02</v>
      </c>
      <c r="BT353">
        <v>2008</v>
      </c>
      <c r="BU353">
        <v>31</v>
      </c>
      <c r="BV353" t="s">
        <v>5770</v>
      </c>
      <c r="BW353">
        <v>53</v>
      </c>
      <c r="BX353" t="s">
        <v>5771</v>
      </c>
      <c r="BY353" t="s">
        <v>109</v>
      </c>
      <c r="CF353" t="s">
        <v>113</v>
      </c>
      <c r="CG353" t="s">
        <v>5772</v>
      </c>
      <c r="CH353" t="s">
        <v>5773</v>
      </c>
      <c r="CI353" t="s">
        <v>132</v>
      </c>
      <c r="CJ353">
        <v>2013</v>
      </c>
      <c r="CL353" t="s">
        <v>109</v>
      </c>
      <c r="CN353" t="s">
        <v>113</v>
      </c>
      <c r="CO353" t="s">
        <v>5774</v>
      </c>
      <c r="CP353" t="s">
        <v>5775</v>
      </c>
      <c r="CQ353" t="s">
        <v>5776</v>
      </c>
      <c r="CR353" t="s">
        <v>137</v>
      </c>
      <c r="CS353" t="str">
        <f>HYPERLINK("https://nconnect.nicmar.ac.in/pdf/511_resume_1771783673.pdf/Y2FyZWVy","View Resume")</f>
        <v>0</v>
      </c>
    </row>
    <row r="354" spans="1:97">
      <c r="A354" t="s">
        <v>374</v>
      </c>
      <c r="B354" t="s">
        <v>98</v>
      </c>
      <c r="C354" t="s">
        <v>166</v>
      </c>
      <c r="D354" t="s">
        <v>225</v>
      </c>
      <c r="E354" t="s">
        <v>5777</v>
      </c>
      <c r="F354" t="s">
        <v>5778</v>
      </c>
      <c r="G354">
        <v>9019226775</v>
      </c>
      <c r="H354" t="s">
        <v>103</v>
      </c>
      <c r="I354" t="s">
        <v>5779</v>
      </c>
      <c r="J354" t="s">
        <v>105</v>
      </c>
      <c r="K354" t="s">
        <v>324</v>
      </c>
      <c r="L354" t="s">
        <v>5780</v>
      </c>
      <c r="M354" t="s">
        <v>5781</v>
      </c>
      <c r="N354" t="s">
        <v>109</v>
      </c>
      <c r="AI354" t="s">
        <v>5782</v>
      </c>
      <c r="AJ354" t="s">
        <v>5783</v>
      </c>
      <c r="AK354" t="s">
        <v>1794</v>
      </c>
      <c r="AL354">
        <v>92</v>
      </c>
      <c r="AN354">
        <v>2002</v>
      </c>
      <c r="AO354" t="s">
        <v>113</v>
      </c>
      <c r="AP354" t="s">
        <v>5784</v>
      </c>
      <c r="AQ354" t="s">
        <v>5783</v>
      </c>
      <c r="AR354" t="s">
        <v>1430</v>
      </c>
      <c r="AS354">
        <v>85</v>
      </c>
      <c r="AU354">
        <v>2004</v>
      </c>
      <c r="AV354" t="s">
        <v>109</v>
      </c>
      <c r="BC354" t="s">
        <v>113</v>
      </c>
      <c r="BD354" t="s">
        <v>5785</v>
      </c>
      <c r="BE354" t="s">
        <v>5786</v>
      </c>
      <c r="BF354" t="s">
        <v>282</v>
      </c>
      <c r="BG354">
        <v>82</v>
      </c>
      <c r="BI354">
        <v>2007</v>
      </c>
      <c r="BJ354">
        <v>19</v>
      </c>
      <c r="BK354" t="s">
        <v>626</v>
      </c>
      <c r="BL354">
        <v>52</v>
      </c>
      <c r="BM354" t="s">
        <v>282</v>
      </c>
      <c r="BN354" t="s">
        <v>113</v>
      </c>
      <c r="BO354" t="s">
        <v>5787</v>
      </c>
      <c r="BP354" t="s">
        <v>5786</v>
      </c>
      <c r="BQ354" t="s">
        <v>1531</v>
      </c>
      <c r="BR354">
        <v>67</v>
      </c>
      <c r="BT354">
        <v>2021</v>
      </c>
      <c r="BU354">
        <v>28</v>
      </c>
      <c r="BW354">
        <v>23</v>
      </c>
      <c r="BY354" t="s">
        <v>109</v>
      </c>
      <c r="CF354" t="s">
        <v>113</v>
      </c>
      <c r="CG354" t="s">
        <v>1531</v>
      </c>
      <c r="CH354" t="s">
        <v>5788</v>
      </c>
      <c r="CI354" t="s">
        <v>241</v>
      </c>
      <c r="CK354" t="s">
        <v>113</v>
      </c>
      <c r="CL354" t="s">
        <v>113</v>
      </c>
      <c r="CM354" t="s">
        <v>5789</v>
      </c>
      <c r="CN354" t="s">
        <v>113</v>
      </c>
      <c r="CO354" t="s">
        <v>5790</v>
      </c>
      <c r="CP354" t="s">
        <v>1794</v>
      </c>
      <c r="CQ354" t="s">
        <v>5791</v>
      </c>
      <c r="CR354" t="s">
        <v>137</v>
      </c>
      <c r="CS354" t="str">
        <f>HYPERLINK("https://nconnect.nicmar.ac.in/pdf/518_resume_1771784784.pdf/Y2FyZWVy","View Resume")</f>
        <v>0</v>
      </c>
    </row>
    <row r="355" spans="1:97">
      <c r="A355" t="s">
        <v>3623</v>
      </c>
      <c r="B355" t="s">
        <v>3624</v>
      </c>
      <c r="C355" t="s">
        <v>296</v>
      </c>
      <c r="D355" t="s">
        <v>297</v>
      </c>
      <c r="E355" t="s">
        <v>5777</v>
      </c>
      <c r="F355" t="s">
        <v>5778</v>
      </c>
      <c r="G355">
        <v>9019226775</v>
      </c>
      <c r="H355" t="s">
        <v>103</v>
      </c>
      <c r="I355" t="s">
        <v>5779</v>
      </c>
      <c r="J355" t="s">
        <v>105</v>
      </c>
      <c r="K355" t="s">
        <v>324</v>
      </c>
      <c r="L355" t="s">
        <v>5780</v>
      </c>
      <c r="M355" t="s">
        <v>5781</v>
      </c>
      <c r="N355" t="s">
        <v>109</v>
      </c>
      <c r="AI355" t="s">
        <v>5782</v>
      </c>
      <c r="AJ355" t="s">
        <v>5783</v>
      </c>
      <c r="AK355" t="s">
        <v>1794</v>
      </c>
      <c r="AL355">
        <v>92</v>
      </c>
      <c r="AN355">
        <v>2002</v>
      </c>
      <c r="AO355" t="s">
        <v>113</v>
      </c>
      <c r="AP355" t="s">
        <v>5784</v>
      </c>
      <c r="AQ355" t="s">
        <v>5783</v>
      </c>
      <c r="AR355" t="s">
        <v>1430</v>
      </c>
      <c r="AS355">
        <v>85</v>
      </c>
      <c r="AU355">
        <v>2004</v>
      </c>
      <c r="AV355" t="s">
        <v>109</v>
      </c>
      <c r="BC355" t="s">
        <v>113</v>
      </c>
      <c r="BD355" t="s">
        <v>5785</v>
      </c>
      <c r="BE355" t="s">
        <v>5786</v>
      </c>
      <c r="BF355" t="s">
        <v>282</v>
      </c>
      <c r="BG355">
        <v>82</v>
      </c>
      <c r="BI355">
        <v>2007</v>
      </c>
      <c r="BJ355">
        <v>19</v>
      </c>
      <c r="BK355" t="s">
        <v>626</v>
      </c>
      <c r="BL355">
        <v>52</v>
      </c>
      <c r="BM355" t="s">
        <v>282</v>
      </c>
      <c r="BN355" t="s">
        <v>113</v>
      </c>
      <c r="BO355" t="s">
        <v>5787</v>
      </c>
      <c r="BP355" t="s">
        <v>5786</v>
      </c>
      <c r="BQ355" t="s">
        <v>1531</v>
      </c>
      <c r="BR355">
        <v>67</v>
      </c>
      <c r="BT355">
        <v>2021</v>
      </c>
      <c r="BU355">
        <v>28</v>
      </c>
      <c r="BW355">
        <v>23</v>
      </c>
      <c r="BY355" t="s">
        <v>109</v>
      </c>
      <c r="CF355" t="s">
        <v>113</v>
      </c>
      <c r="CG355" t="s">
        <v>1531</v>
      </c>
      <c r="CH355" t="s">
        <v>5788</v>
      </c>
      <c r="CI355" t="s">
        <v>241</v>
      </c>
      <c r="CK355" t="s">
        <v>113</v>
      </c>
      <c r="CL355" t="s">
        <v>113</v>
      </c>
      <c r="CM355" t="s">
        <v>5789</v>
      </c>
      <c r="CN355" t="s">
        <v>113</v>
      </c>
      <c r="CO355" t="s">
        <v>5790</v>
      </c>
      <c r="CP355" t="s">
        <v>1794</v>
      </c>
      <c r="CQ355" t="s">
        <v>5792</v>
      </c>
      <c r="CR355" t="s">
        <v>137</v>
      </c>
      <c r="CS355" t="str">
        <f>HYPERLINK("https://nconnect.nicmar.ac.in/pdf/518_resume_1771784784.pdf/Y2FyZWVy","View Resume")</f>
        <v>0</v>
      </c>
    </row>
    <row r="356" spans="1:97">
      <c r="A356" t="s">
        <v>193</v>
      </c>
      <c r="B356" t="s">
        <v>139</v>
      </c>
      <c r="C356" t="s">
        <v>166</v>
      </c>
      <c r="D356" t="s">
        <v>194</v>
      </c>
      <c r="E356" t="s">
        <v>5793</v>
      </c>
      <c r="F356" t="s">
        <v>5794</v>
      </c>
      <c r="G356">
        <v>9892749388</v>
      </c>
      <c r="H356" t="s">
        <v>103</v>
      </c>
      <c r="I356" t="s">
        <v>5795</v>
      </c>
      <c r="J356" t="s">
        <v>105</v>
      </c>
      <c r="K356" t="s">
        <v>779</v>
      </c>
      <c r="L356" t="s">
        <v>5796</v>
      </c>
      <c r="M356" t="s">
        <v>5797</v>
      </c>
      <c r="N356" t="s">
        <v>109</v>
      </c>
      <c r="AI356" t="s">
        <v>5798</v>
      </c>
      <c r="AJ356" t="s">
        <v>5799</v>
      </c>
      <c r="AK356" t="s">
        <v>5800</v>
      </c>
      <c r="AL356">
        <v>78.26</v>
      </c>
      <c r="AN356">
        <v>1996</v>
      </c>
      <c r="AO356" t="s">
        <v>113</v>
      </c>
      <c r="AP356" t="s">
        <v>5801</v>
      </c>
      <c r="AQ356" t="s">
        <v>5799</v>
      </c>
      <c r="AR356" t="s">
        <v>5802</v>
      </c>
      <c r="AS356">
        <v>77.33</v>
      </c>
      <c r="AU356">
        <v>1998</v>
      </c>
      <c r="AV356" t="s">
        <v>109</v>
      </c>
      <c r="BC356" t="s">
        <v>113</v>
      </c>
      <c r="BD356" t="s">
        <v>5803</v>
      </c>
      <c r="BE356" t="s">
        <v>5804</v>
      </c>
      <c r="BF356" t="s">
        <v>192</v>
      </c>
      <c r="BG356">
        <v>66.4</v>
      </c>
      <c r="BI356">
        <v>2002</v>
      </c>
      <c r="BJ356">
        <v>19</v>
      </c>
      <c r="BK356" t="s">
        <v>3274</v>
      </c>
      <c r="BL356">
        <v>53</v>
      </c>
      <c r="BM356" t="s">
        <v>3274</v>
      </c>
      <c r="BN356" t="s">
        <v>113</v>
      </c>
      <c r="BO356" t="s">
        <v>916</v>
      </c>
      <c r="BP356" t="s">
        <v>5805</v>
      </c>
      <c r="BQ356" t="s">
        <v>5806</v>
      </c>
      <c r="BR356">
        <v>66.75</v>
      </c>
      <c r="BT356">
        <v>2002</v>
      </c>
      <c r="BU356">
        <v>31</v>
      </c>
      <c r="BV356" t="s">
        <v>194</v>
      </c>
      <c r="BW356">
        <v>33</v>
      </c>
      <c r="BY356" t="s">
        <v>113</v>
      </c>
      <c r="BZ356" t="s">
        <v>5807</v>
      </c>
      <c r="CA356" t="s">
        <v>5808</v>
      </c>
      <c r="CB356" t="s">
        <v>5809</v>
      </c>
      <c r="CC356">
        <v>75</v>
      </c>
      <c r="CD356">
        <v>3.5</v>
      </c>
      <c r="CE356">
        <v>2010</v>
      </c>
      <c r="CF356" t="s">
        <v>113</v>
      </c>
      <c r="CG356" t="s">
        <v>5810</v>
      </c>
      <c r="CH356" t="s">
        <v>5811</v>
      </c>
      <c r="CI356" t="s">
        <v>132</v>
      </c>
      <c r="CJ356">
        <v>2024</v>
      </c>
      <c r="CL356" t="s">
        <v>113</v>
      </c>
      <c r="CM356" t="s">
        <v>5812</v>
      </c>
      <c r="CN356" t="s">
        <v>113</v>
      </c>
      <c r="CO356" t="s">
        <v>5813</v>
      </c>
      <c r="CP356" t="s">
        <v>5814</v>
      </c>
      <c r="CQ356" t="s">
        <v>5815</v>
      </c>
      <c r="CR356" t="s">
        <v>137</v>
      </c>
      <c r="CS356" t="str">
        <f>HYPERLINK("https://nconnect.nicmar.ac.in/pdf/517_resume_1771788314.pdf/Y2FyZWVy","View Resume")</f>
        <v>0</v>
      </c>
    </row>
    <row r="357" spans="1:97">
      <c r="A357" t="s">
        <v>344</v>
      </c>
      <c r="B357" t="s">
        <v>98</v>
      </c>
      <c r="C357" t="s">
        <v>296</v>
      </c>
      <c r="D357" t="s">
        <v>345</v>
      </c>
      <c r="E357" t="s">
        <v>5793</v>
      </c>
      <c r="F357" t="s">
        <v>5794</v>
      </c>
      <c r="G357">
        <v>9892749388</v>
      </c>
      <c r="H357" t="s">
        <v>103</v>
      </c>
      <c r="I357" t="s">
        <v>5795</v>
      </c>
      <c r="J357" t="s">
        <v>105</v>
      </c>
      <c r="K357" t="s">
        <v>779</v>
      </c>
      <c r="L357" t="s">
        <v>5796</v>
      </c>
      <c r="M357" t="s">
        <v>5797</v>
      </c>
      <c r="N357" t="s">
        <v>109</v>
      </c>
      <c r="AI357" t="s">
        <v>5798</v>
      </c>
      <c r="AJ357" t="s">
        <v>5799</v>
      </c>
      <c r="AK357" t="s">
        <v>5800</v>
      </c>
      <c r="AL357">
        <v>78.26</v>
      </c>
      <c r="AN357">
        <v>1996</v>
      </c>
      <c r="AO357" t="s">
        <v>113</v>
      </c>
      <c r="AP357" t="s">
        <v>5801</v>
      </c>
      <c r="AQ357" t="s">
        <v>5799</v>
      </c>
      <c r="AR357" t="s">
        <v>5802</v>
      </c>
      <c r="AS357">
        <v>77.33</v>
      </c>
      <c r="AU357">
        <v>1998</v>
      </c>
      <c r="AV357" t="s">
        <v>109</v>
      </c>
      <c r="BC357" t="s">
        <v>113</v>
      </c>
      <c r="BD357" t="s">
        <v>5803</v>
      </c>
      <c r="BE357" t="s">
        <v>5804</v>
      </c>
      <c r="BF357" t="s">
        <v>192</v>
      </c>
      <c r="BG357">
        <v>66.4</v>
      </c>
      <c r="BI357">
        <v>2002</v>
      </c>
      <c r="BJ357">
        <v>19</v>
      </c>
      <c r="BK357" t="s">
        <v>3274</v>
      </c>
      <c r="BL357">
        <v>53</v>
      </c>
      <c r="BM357" t="s">
        <v>3274</v>
      </c>
      <c r="BN357" t="s">
        <v>113</v>
      </c>
      <c r="BO357" t="s">
        <v>916</v>
      </c>
      <c r="BP357" t="s">
        <v>5805</v>
      </c>
      <c r="BQ357" t="s">
        <v>5806</v>
      </c>
      <c r="BR357">
        <v>66.75</v>
      </c>
      <c r="BT357">
        <v>2002</v>
      </c>
      <c r="BU357">
        <v>31</v>
      </c>
      <c r="BV357" t="s">
        <v>194</v>
      </c>
      <c r="BW357">
        <v>33</v>
      </c>
      <c r="BY357" t="s">
        <v>113</v>
      </c>
      <c r="BZ357" t="s">
        <v>5807</v>
      </c>
      <c r="CA357" t="s">
        <v>5808</v>
      </c>
      <c r="CB357" t="s">
        <v>5809</v>
      </c>
      <c r="CC357">
        <v>75</v>
      </c>
      <c r="CD357">
        <v>3.5</v>
      </c>
      <c r="CE357">
        <v>2010</v>
      </c>
      <c r="CF357" t="s">
        <v>113</v>
      </c>
      <c r="CG357" t="s">
        <v>5810</v>
      </c>
      <c r="CH357" t="s">
        <v>5811</v>
      </c>
      <c r="CI357" t="s">
        <v>132</v>
      </c>
      <c r="CJ357">
        <v>2024</v>
      </c>
      <c r="CL357" t="s">
        <v>113</v>
      </c>
      <c r="CM357" t="s">
        <v>5812</v>
      </c>
      <c r="CN357" t="s">
        <v>113</v>
      </c>
      <c r="CO357" t="s">
        <v>5813</v>
      </c>
      <c r="CP357" t="s">
        <v>5814</v>
      </c>
      <c r="CQ357" t="s">
        <v>5816</v>
      </c>
      <c r="CR357" t="s">
        <v>137</v>
      </c>
      <c r="CS357" t="str">
        <f>HYPERLINK("https://nconnect.nicmar.ac.in/pdf/517_resume_1771788314.pdf/Y2FyZWVy","View Resume")</f>
        <v>0</v>
      </c>
    </row>
    <row r="358" spans="1:97">
      <c r="A358" t="s">
        <v>848</v>
      </c>
      <c r="B358" t="s">
        <v>139</v>
      </c>
      <c r="C358" t="s">
        <v>166</v>
      </c>
      <c r="D358" t="s">
        <v>849</v>
      </c>
      <c r="E358" t="s">
        <v>5817</v>
      </c>
      <c r="F358" t="s">
        <v>5818</v>
      </c>
      <c r="G358">
        <v>9188536803</v>
      </c>
      <c r="H358" t="s">
        <v>170</v>
      </c>
      <c r="I358" t="s">
        <v>5819</v>
      </c>
      <c r="J358" t="s">
        <v>145</v>
      </c>
      <c r="K358" t="s">
        <v>5820</v>
      </c>
      <c r="L358" t="s">
        <v>5821</v>
      </c>
      <c r="M358" t="s">
        <v>5822</v>
      </c>
      <c r="N358" t="s">
        <v>109</v>
      </c>
      <c r="AI358" t="s">
        <v>5823</v>
      </c>
      <c r="AJ358" t="s">
        <v>5824</v>
      </c>
      <c r="AK358" t="s">
        <v>1301</v>
      </c>
      <c r="AL358">
        <v>89</v>
      </c>
      <c r="AM358">
        <v>9.4</v>
      </c>
      <c r="AN358">
        <v>2013</v>
      </c>
      <c r="AO358" t="s">
        <v>113</v>
      </c>
      <c r="AP358" t="s">
        <v>5823</v>
      </c>
      <c r="AQ358" t="s">
        <v>5824</v>
      </c>
      <c r="AR358" t="s">
        <v>5825</v>
      </c>
      <c r="AS358">
        <v>79</v>
      </c>
      <c r="AU358">
        <v>2015</v>
      </c>
      <c r="AV358" t="s">
        <v>109</v>
      </c>
      <c r="BC358" t="s">
        <v>113</v>
      </c>
      <c r="BD358" t="s">
        <v>5826</v>
      </c>
      <c r="BE358" t="s">
        <v>5827</v>
      </c>
      <c r="BF358" t="s">
        <v>5828</v>
      </c>
      <c r="BG358">
        <v>82</v>
      </c>
      <c r="BH358">
        <v>9.06</v>
      </c>
      <c r="BI358">
        <v>2018</v>
      </c>
      <c r="BJ358">
        <v>19</v>
      </c>
      <c r="BK358" t="s">
        <v>5829</v>
      </c>
      <c r="BL358">
        <v>53</v>
      </c>
      <c r="BN358" t="s">
        <v>113</v>
      </c>
      <c r="BO358" t="s">
        <v>5787</v>
      </c>
      <c r="BP358" t="s">
        <v>334</v>
      </c>
      <c r="BQ358" t="s">
        <v>5830</v>
      </c>
      <c r="BR358">
        <v>75</v>
      </c>
      <c r="BT358">
        <v>2020</v>
      </c>
      <c r="BU358">
        <v>31</v>
      </c>
      <c r="BV358" t="s">
        <v>3794</v>
      </c>
      <c r="BW358">
        <v>53</v>
      </c>
      <c r="BY358" t="s">
        <v>113</v>
      </c>
      <c r="BZ358" t="s">
        <v>1290</v>
      </c>
      <c r="CA358" t="s">
        <v>5831</v>
      </c>
      <c r="CB358" t="s">
        <v>486</v>
      </c>
      <c r="CC358">
        <v>92</v>
      </c>
      <c r="CE358">
        <v>2025</v>
      </c>
      <c r="CF358" t="s">
        <v>113</v>
      </c>
      <c r="CG358" t="s">
        <v>5832</v>
      </c>
      <c r="CH358" t="s">
        <v>5833</v>
      </c>
      <c r="CI358" t="s">
        <v>241</v>
      </c>
      <c r="CK358" t="s">
        <v>109</v>
      </c>
      <c r="CL358" t="s">
        <v>113</v>
      </c>
      <c r="CM358" t="s">
        <v>5834</v>
      </c>
      <c r="CN358" t="s">
        <v>113</v>
      </c>
      <c r="CO358" t="s">
        <v>5835</v>
      </c>
      <c r="CP358" t="s">
        <v>5836</v>
      </c>
      <c r="CQ358" t="s">
        <v>5837</v>
      </c>
      <c r="CR358" t="s">
        <v>137</v>
      </c>
      <c r="CS358" t="str">
        <f>HYPERLINK("https://nconnect.nicmar.ac.in/pdf/444_resume_1771817561.pdf/Y2FyZWVy","View Resume")</f>
        <v>0</v>
      </c>
    </row>
    <row r="359" spans="1:97">
      <c r="A359" t="s">
        <v>1207</v>
      </c>
      <c r="B359" t="s">
        <v>139</v>
      </c>
      <c r="C359" t="s">
        <v>166</v>
      </c>
      <c r="D359" t="s">
        <v>1208</v>
      </c>
      <c r="E359" t="s">
        <v>5817</v>
      </c>
      <c r="F359" t="s">
        <v>5818</v>
      </c>
      <c r="G359">
        <v>9188536803</v>
      </c>
      <c r="H359" t="s">
        <v>170</v>
      </c>
      <c r="I359" t="s">
        <v>5819</v>
      </c>
      <c r="J359" t="s">
        <v>145</v>
      </c>
      <c r="K359" t="s">
        <v>5820</v>
      </c>
      <c r="L359" t="s">
        <v>5821</v>
      </c>
      <c r="M359" t="s">
        <v>5822</v>
      </c>
      <c r="N359" t="s">
        <v>109</v>
      </c>
      <c r="AI359" t="s">
        <v>5823</v>
      </c>
      <c r="AJ359" t="s">
        <v>5824</v>
      </c>
      <c r="AK359" t="s">
        <v>1301</v>
      </c>
      <c r="AL359">
        <v>89</v>
      </c>
      <c r="AM359">
        <v>9.4</v>
      </c>
      <c r="AN359">
        <v>2013</v>
      </c>
      <c r="AO359" t="s">
        <v>113</v>
      </c>
      <c r="AP359" t="s">
        <v>5823</v>
      </c>
      <c r="AQ359" t="s">
        <v>5824</v>
      </c>
      <c r="AR359" t="s">
        <v>5825</v>
      </c>
      <c r="AS359">
        <v>79</v>
      </c>
      <c r="AU359">
        <v>2015</v>
      </c>
      <c r="AV359" t="s">
        <v>109</v>
      </c>
      <c r="BC359" t="s">
        <v>113</v>
      </c>
      <c r="BD359" t="s">
        <v>5826</v>
      </c>
      <c r="BE359" t="s">
        <v>5827</v>
      </c>
      <c r="BF359" t="s">
        <v>5828</v>
      </c>
      <c r="BG359">
        <v>82</v>
      </c>
      <c r="BH359">
        <v>9.06</v>
      </c>
      <c r="BI359">
        <v>2018</v>
      </c>
      <c r="BJ359">
        <v>19</v>
      </c>
      <c r="BK359" t="s">
        <v>5829</v>
      </c>
      <c r="BL359">
        <v>53</v>
      </c>
      <c r="BN359" t="s">
        <v>113</v>
      </c>
      <c r="BO359" t="s">
        <v>5787</v>
      </c>
      <c r="BP359" t="s">
        <v>334</v>
      </c>
      <c r="BQ359" t="s">
        <v>5830</v>
      </c>
      <c r="BR359">
        <v>75</v>
      </c>
      <c r="BT359">
        <v>2020</v>
      </c>
      <c r="BU359">
        <v>31</v>
      </c>
      <c r="BV359" t="s">
        <v>3794</v>
      </c>
      <c r="BW359">
        <v>53</v>
      </c>
      <c r="BY359" t="s">
        <v>113</v>
      </c>
      <c r="BZ359" t="s">
        <v>1290</v>
      </c>
      <c r="CA359" t="s">
        <v>5831</v>
      </c>
      <c r="CB359" t="s">
        <v>486</v>
      </c>
      <c r="CC359">
        <v>92</v>
      </c>
      <c r="CE359">
        <v>2025</v>
      </c>
      <c r="CF359" t="s">
        <v>113</v>
      </c>
      <c r="CG359" t="s">
        <v>5832</v>
      </c>
      <c r="CH359" t="s">
        <v>5833</v>
      </c>
      <c r="CI359" t="s">
        <v>241</v>
      </c>
      <c r="CK359" t="s">
        <v>109</v>
      </c>
      <c r="CL359" t="s">
        <v>113</v>
      </c>
      <c r="CM359" t="s">
        <v>5834</v>
      </c>
      <c r="CN359" t="s">
        <v>113</v>
      </c>
      <c r="CO359" t="s">
        <v>5835</v>
      </c>
      <c r="CP359" t="s">
        <v>5836</v>
      </c>
      <c r="CQ359" t="s">
        <v>5837</v>
      </c>
      <c r="CR359" t="s">
        <v>137</v>
      </c>
      <c r="CS359" t="str">
        <f>HYPERLINK("https://nconnect.nicmar.ac.in/pdf/444_resume_1771817561.pdf/Y2FyZWVy","View Resume")</f>
        <v>0</v>
      </c>
    </row>
    <row r="360" spans="1:97">
      <c r="A360" t="s">
        <v>523</v>
      </c>
      <c r="B360" t="s">
        <v>139</v>
      </c>
      <c r="C360" t="s">
        <v>166</v>
      </c>
      <c r="D360" t="s">
        <v>524</v>
      </c>
      <c r="E360" t="s">
        <v>5838</v>
      </c>
      <c r="F360" t="s">
        <v>5839</v>
      </c>
      <c r="G360">
        <v>9910801434</v>
      </c>
      <c r="H360" t="s">
        <v>103</v>
      </c>
      <c r="I360" t="s">
        <v>5840</v>
      </c>
      <c r="J360" t="s">
        <v>105</v>
      </c>
      <c r="K360" t="s">
        <v>1274</v>
      </c>
      <c r="L360" t="s">
        <v>5841</v>
      </c>
      <c r="M360" t="s">
        <v>5842</v>
      </c>
      <c r="N360" t="s">
        <v>109</v>
      </c>
      <c r="AI360" t="s">
        <v>5843</v>
      </c>
      <c r="AJ360" t="s">
        <v>5844</v>
      </c>
      <c r="AK360" t="s">
        <v>784</v>
      </c>
      <c r="AL360">
        <v>66</v>
      </c>
      <c r="AM360" t="s">
        <v>5845</v>
      </c>
      <c r="AN360">
        <v>2003</v>
      </c>
      <c r="AO360" t="s">
        <v>113</v>
      </c>
      <c r="AP360" t="s">
        <v>5846</v>
      </c>
      <c r="AQ360" t="s">
        <v>5847</v>
      </c>
      <c r="AR360" t="s">
        <v>5848</v>
      </c>
      <c r="AS360">
        <v>48</v>
      </c>
      <c r="AT360" t="s">
        <v>5845</v>
      </c>
      <c r="AU360">
        <v>2005</v>
      </c>
      <c r="AV360" t="s">
        <v>109</v>
      </c>
      <c r="BC360" t="s">
        <v>113</v>
      </c>
      <c r="BD360" t="s">
        <v>5849</v>
      </c>
      <c r="BE360" t="s">
        <v>2455</v>
      </c>
      <c r="BF360" t="s">
        <v>625</v>
      </c>
      <c r="BG360">
        <v>62</v>
      </c>
      <c r="BH360" t="s">
        <v>5845</v>
      </c>
      <c r="BI360">
        <v>2011</v>
      </c>
      <c r="BJ360">
        <v>19</v>
      </c>
      <c r="BK360" t="s">
        <v>5849</v>
      </c>
      <c r="BL360">
        <v>11</v>
      </c>
      <c r="BN360" t="s">
        <v>113</v>
      </c>
      <c r="BO360" t="s">
        <v>5850</v>
      </c>
      <c r="BP360" t="s">
        <v>5851</v>
      </c>
      <c r="BQ360" t="s">
        <v>259</v>
      </c>
      <c r="BR360">
        <v>70</v>
      </c>
      <c r="BS360">
        <v>7.38</v>
      </c>
      <c r="BT360">
        <v>2014</v>
      </c>
      <c r="BU360">
        <v>31</v>
      </c>
      <c r="BV360" t="s">
        <v>5852</v>
      </c>
      <c r="BW360">
        <v>54</v>
      </c>
      <c r="BY360" t="s">
        <v>109</v>
      </c>
      <c r="CF360" t="s">
        <v>113</v>
      </c>
      <c r="CG360" t="s">
        <v>625</v>
      </c>
      <c r="CH360" t="s">
        <v>5853</v>
      </c>
      <c r="CI360" t="s">
        <v>132</v>
      </c>
      <c r="CJ360">
        <v>2025</v>
      </c>
      <c r="CL360" t="s">
        <v>109</v>
      </c>
      <c r="CN360" t="s">
        <v>113</v>
      </c>
      <c r="CO360" t="s">
        <v>5854</v>
      </c>
      <c r="CP360" t="s">
        <v>5855</v>
      </c>
      <c r="CQ360" t="s">
        <v>5856</v>
      </c>
      <c r="CR360" t="str">
        <f>HYPERLINK("https://nconnect.nicmar.ac.in/public/storage/profile/699bd2e2df426.png","Download")</f>
        <v>0</v>
      </c>
      <c r="CS360" t="str">
        <f>HYPERLINK("https://nconnect.nicmar.ac.in/pdf/524_resume_1771821944.pdf/Y2FyZWVy","View Resume")</f>
        <v>0</v>
      </c>
    </row>
    <row r="361" spans="1:97">
      <c r="A361" t="s">
        <v>369</v>
      </c>
      <c r="B361" t="s">
        <v>139</v>
      </c>
      <c r="C361" t="s">
        <v>296</v>
      </c>
      <c r="D361" t="s">
        <v>370</v>
      </c>
      <c r="E361" t="s">
        <v>5857</v>
      </c>
      <c r="F361" t="s">
        <v>5858</v>
      </c>
      <c r="G361">
        <v>9564419041</v>
      </c>
      <c r="H361" t="s">
        <v>170</v>
      </c>
      <c r="I361" t="s">
        <v>5859</v>
      </c>
      <c r="J361" t="s">
        <v>145</v>
      </c>
      <c r="K361" t="s">
        <v>1499</v>
      </c>
      <c r="L361" t="s">
        <v>5860</v>
      </c>
      <c r="M361" t="s">
        <v>5861</v>
      </c>
      <c r="N361" t="s">
        <v>109</v>
      </c>
      <c r="AI361" t="s">
        <v>5862</v>
      </c>
      <c r="AJ361" t="s">
        <v>5863</v>
      </c>
      <c r="AK361" t="s">
        <v>5864</v>
      </c>
      <c r="AL361">
        <v>74</v>
      </c>
      <c r="AM361">
        <v>7.4</v>
      </c>
      <c r="AN361">
        <v>2017</v>
      </c>
      <c r="AO361" t="s">
        <v>113</v>
      </c>
      <c r="AP361" t="s">
        <v>5862</v>
      </c>
      <c r="AQ361" t="s">
        <v>5863</v>
      </c>
      <c r="AR361" t="s">
        <v>5865</v>
      </c>
      <c r="AS361">
        <v>75.8</v>
      </c>
      <c r="AT361">
        <v>7.58</v>
      </c>
      <c r="AU361">
        <v>2019</v>
      </c>
      <c r="AV361" t="s">
        <v>109</v>
      </c>
      <c r="BC361" t="s">
        <v>113</v>
      </c>
      <c r="BD361" t="s">
        <v>5866</v>
      </c>
      <c r="BE361" t="s">
        <v>5866</v>
      </c>
      <c r="BF361" t="s">
        <v>157</v>
      </c>
      <c r="BG361">
        <v>82.2</v>
      </c>
      <c r="BH361">
        <v>8.22</v>
      </c>
      <c r="BI361">
        <v>2023</v>
      </c>
      <c r="BJ361">
        <v>1</v>
      </c>
      <c r="BL361">
        <v>9</v>
      </c>
      <c r="BN361" t="s">
        <v>113</v>
      </c>
      <c r="BO361" t="s">
        <v>5867</v>
      </c>
      <c r="BP361" t="s">
        <v>5867</v>
      </c>
      <c r="BQ361" t="s">
        <v>159</v>
      </c>
      <c r="BR361">
        <v>78.8</v>
      </c>
      <c r="BS361">
        <v>7.88</v>
      </c>
      <c r="BT361">
        <v>2025</v>
      </c>
      <c r="BU361">
        <v>14</v>
      </c>
      <c r="BW361">
        <v>9</v>
      </c>
      <c r="BY361" t="s">
        <v>109</v>
      </c>
      <c r="CF361" t="s">
        <v>109</v>
      </c>
      <c r="CL361" t="s">
        <v>113</v>
      </c>
      <c r="CM361" t="s">
        <v>5868</v>
      </c>
      <c r="CN361" t="s">
        <v>113</v>
      </c>
      <c r="CO361" t="s">
        <v>5869</v>
      </c>
      <c r="CP361" t="s">
        <v>5870</v>
      </c>
      <c r="CQ361" t="s">
        <v>5871</v>
      </c>
      <c r="CR361" t="s">
        <v>137</v>
      </c>
      <c r="CS361" t="str">
        <f>HYPERLINK("https://nconnect.nicmar.ac.in/pdf/367_resume_1771823025.pdf/Y2FyZWVy","View Resume")</f>
        <v>0</v>
      </c>
    </row>
    <row r="362" spans="1:97">
      <c r="A362" t="s">
        <v>372</v>
      </c>
      <c r="B362" t="s">
        <v>139</v>
      </c>
      <c r="C362" t="s">
        <v>296</v>
      </c>
      <c r="D362" t="s">
        <v>373</v>
      </c>
      <c r="E362" t="s">
        <v>5857</v>
      </c>
      <c r="F362" t="s">
        <v>5858</v>
      </c>
      <c r="G362">
        <v>9564419041</v>
      </c>
      <c r="H362" t="s">
        <v>170</v>
      </c>
      <c r="I362" t="s">
        <v>5859</v>
      </c>
      <c r="J362" t="s">
        <v>145</v>
      </c>
      <c r="K362" t="s">
        <v>1499</v>
      </c>
      <c r="L362" t="s">
        <v>5860</v>
      </c>
      <c r="M362" t="s">
        <v>5861</v>
      </c>
      <c r="N362" t="s">
        <v>109</v>
      </c>
      <c r="AI362" t="s">
        <v>5862</v>
      </c>
      <c r="AJ362" t="s">
        <v>5863</v>
      </c>
      <c r="AK362" t="s">
        <v>5864</v>
      </c>
      <c r="AL362">
        <v>74</v>
      </c>
      <c r="AM362">
        <v>7.4</v>
      </c>
      <c r="AN362">
        <v>2017</v>
      </c>
      <c r="AO362" t="s">
        <v>113</v>
      </c>
      <c r="AP362" t="s">
        <v>5862</v>
      </c>
      <c r="AQ362" t="s">
        <v>5863</v>
      </c>
      <c r="AR362" t="s">
        <v>5865</v>
      </c>
      <c r="AS362">
        <v>75.8</v>
      </c>
      <c r="AT362">
        <v>7.58</v>
      </c>
      <c r="AU362">
        <v>2019</v>
      </c>
      <c r="AV362" t="s">
        <v>109</v>
      </c>
      <c r="BC362" t="s">
        <v>113</v>
      </c>
      <c r="BD362" t="s">
        <v>5866</v>
      </c>
      <c r="BE362" t="s">
        <v>5866</v>
      </c>
      <c r="BF362" t="s">
        <v>157</v>
      </c>
      <c r="BG362">
        <v>82.2</v>
      </c>
      <c r="BH362">
        <v>8.22</v>
      </c>
      <c r="BI362">
        <v>2023</v>
      </c>
      <c r="BJ362">
        <v>1</v>
      </c>
      <c r="BL362">
        <v>9</v>
      </c>
      <c r="BN362" t="s">
        <v>113</v>
      </c>
      <c r="BO362" t="s">
        <v>5867</v>
      </c>
      <c r="BP362" t="s">
        <v>5867</v>
      </c>
      <c r="BQ362" t="s">
        <v>159</v>
      </c>
      <c r="BR362">
        <v>78.8</v>
      </c>
      <c r="BS362">
        <v>7.88</v>
      </c>
      <c r="BT362">
        <v>2025</v>
      </c>
      <c r="BU362">
        <v>14</v>
      </c>
      <c r="BW362">
        <v>9</v>
      </c>
      <c r="BY362" t="s">
        <v>109</v>
      </c>
      <c r="CF362" t="s">
        <v>109</v>
      </c>
      <c r="CL362" t="s">
        <v>113</v>
      </c>
      <c r="CM362" t="s">
        <v>5868</v>
      </c>
      <c r="CN362" t="s">
        <v>113</v>
      </c>
      <c r="CO362" t="s">
        <v>5869</v>
      </c>
      <c r="CP362" t="s">
        <v>5870</v>
      </c>
      <c r="CQ362" t="s">
        <v>5872</v>
      </c>
      <c r="CR362" t="s">
        <v>137</v>
      </c>
      <c r="CS362" t="str">
        <f>HYPERLINK("https://nconnect.nicmar.ac.in/pdf/367_resume_1771823025.pdf/Y2FyZWVy","View Resume")</f>
        <v>0</v>
      </c>
    </row>
    <row r="363" spans="1:97">
      <c r="A363" t="s">
        <v>224</v>
      </c>
      <c r="B363" t="s">
        <v>139</v>
      </c>
      <c r="C363" t="s">
        <v>166</v>
      </c>
      <c r="D363" t="s">
        <v>225</v>
      </c>
      <c r="E363" t="s">
        <v>5873</v>
      </c>
      <c r="F363" t="s">
        <v>5874</v>
      </c>
      <c r="G363">
        <v>9623766469</v>
      </c>
      <c r="H363" t="s">
        <v>170</v>
      </c>
      <c r="I363" t="s">
        <v>5875</v>
      </c>
      <c r="J363" t="s">
        <v>105</v>
      </c>
      <c r="K363" t="s">
        <v>528</v>
      </c>
      <c r="L363" t="s">
        <v>5876</v>
      </c>
      <c r="M363" t="s">
        <v>5877</v>
      </c>
      <c r="N363" t="s">
        <v>109</v>
      </c>
      <c r="AI363" t="s">
        <v>5878</v>
      </c>
      <c r="AJ363" t="s">
        <v>1547</v>
      </c>
      <c r="AK363" t="s">
        <v>5879</v>
      </c>
      <c r="AL363">
        <v>75.33</v>
      </c>
      <c r="AN363">
        <v>2005</v>
      </c>
      <c r="AO363" t="s">
        <v>113</v>
      </c>
      <c r="AP363" t="s">
        <v>5880</v>
      </c>
      <c r="AQ363" t="s">
        <v>1547</v>
      </c>
      <c r="AR363" t="s">
        <v>278</v>
      </c>
      <c r="AS363">
        <v>63.33</v>
      </c>
      <c r="AU363">
        <v>2007</v>
      </c>
      <c r="AV363" t="s">
        <v>109</v>
      </c>
      <c r="BC363" t="s">
        <v>113</v>
      </c>
      <c r="BD363" t="s">
        <v>359</v>
      </c>
      <c r="BE363" t="s">
        <v>5881</v>
      </c>
      <c r="BF363" t="s">
        <v>5882</v>
      </c>
      <c r="BG363">
        <v>67.33</v>
      </c>
      <c r="BI363">
        <v>2014</v>
      </c>
      <c r="BJ363">
        <v>19</v>
      </c>
      <c r="BK363" t="s">
        <v>5883</v>
      </c>
      <c r="BL363">
        <v>54</v>
      </c>
      <c r="BN363" t="s">
        <v>113</v>
      </c>
      <c r="BO363" t="s">
        <v>5884</v>
      </c>
      <c r="BP363" t="s">
        <v>5885</v>
      </c>
      <c r="BQ363" t="s">
        <v>5886</v>
      </c>
      <c r="BR363">
        <v>86.83</v>
      </c>
      <c r="BS363">
        <v>9.14</v>
      </c>
      <c r="BT363">
        <v>2023</v>
      </c>
      <c r="BU363">
        <v>31</v>
      </c>
      <c r="BV363" t="s">
        <v>5887</v>
      </c>
      <c r="BW363">
        <v>53</v>
      </c>
      <c r="BX363" t="s">
        <v>5888</v>
      </c>
      <c r="BY363" t="s">
        <v>109</v>
      </c>
      <c r="CF363" t="s">
        <v>113</v>
      </c>
      <c r="CG363" t="s">
        <v>5886</v>
      </c>
      <c r="CH363" t="s">
        <v>5889</v>
      </c>
      <c r="CI363" t="s">
        <v>241</v>
      </c>
      <c r="CK363" t="s">
        <v>109</v>
      </c>
      <c r="CL363" t="s">
        <v>109</v>
      </c>
      <c r="CN363" t="s">
        <v>109</v>
      </c>
      <c r="CP363" t="s">
        <v>5890</v>
      </c>
      <c r="CQ363" t="s">
        <v>5891</v>
      </c>
      <c r="CR363" t="str">
        <f>HYPERLINK("https://nconnect.nicmar.ac.in/public/storage/profile/699be5bd219e6.png","Download")</f>
        <v>0</v>
      </c>
      <c r="CS363" t="str">
        <f>HYPERLINK("https://nconnect.nicmar.ac.in/pdf/283_resume_1771824842.pdf/Y2FyZWVy","View Resume")</f>
        <v>0</v>
      </c>
    </row>
    <row r="364" spans="1:97">
      <c r="A364" t="s">
        <v>224</v>
      </c>
      <c r="B364" t="s">
        <v>139</v>
      </c>
      <c r="C364" t="s">
        <v>166</v>
      </c>
      <c r="D364" t="s">
        <v>225</v>
      </c>
      <c r="E364" t="s">
        <v>5892</v>
      </c>
      <c r="F364" t="s">
        <v>5893</v>
      </c>
      <c r="G364">
        <v>8126349444</v>
      </c>
      <c r="H364" t="s">
        <v>170</v>
      </c>
      <c r="I364" t="s">
        <v>5894</v>
      </c>
      <c r="J364" t="s">
        <v>105</v>
      </c>
      <c r="K364" t="s">
        <v>507</v>
      </c>
      <c r="L364" t="s">
        <v>5895</v>
      </c>
      <c r="M364" t="s">
        <v>5896</v>
      </c>
      <c r="N364" t="s">
        <v>109</v>
      </c>
      <c r="AI364" t="s">
        <v>5897</v>
      </c>
      <c r="AJ364" t="s">
        <v>5898</v>
      </c>
      <c r="AK364" t="s">
        <v>5899</v>
      </c>
      <c r="AL364">
        <v>75.1</v>
      </c>
      <c r="AN364">
        <v>2001</v>
      </c>
      <c r="AO364" t="s">
        <v>113</v>
      </c>
      <c r="AP364" t="s">
        <v>5897</v>
      </c>
      <c r="AQ364" t="s">
        <v>5900</v>
      </c>
      <c r="AR364" t="s">
        <v>5901</v>
      </c>
      <c r="AS364">
        <v>68.8</v>
      </c>
      <c r="AU364">
        <v>2003</v>
      </c>
      <c r="AV364" t="s">
        <v>109</v>
      </c>
      <c r="BC364" t="s">
        <v>113</v>
      </c>
      <c r="BD364" t="s">
        <v>5902</v>
      </c>
      <c r="BE364" t="s">
        <v>5903</v>
      </c>
      <c r="BF364" t="s">
        <v>2793</v>
      </c>
      <c r="BG364">
        <v>77.56</v>
      </c>
      <c r="BI364">
        <v>2007</v>
      </c>
      <c r="BJ364">
        <v>19</v>
      </c>
      <c r="BK364" t="s">
        <v>2934</v>
      </c>
      <c r="BL364">
        <v>20</v>
      </c>
      <c r="BN364" t="s">
        <v>113</v>
      </c>
      <c r="BO364" t="s">
        <v>5904</v>
      </c>
      <c r="BP364" t="s">
        <v>5904</v>
      </c>
      <c r="BQ364" t="s">
        <v>5905</v>
      </c>
      <c r="BR364">
        <v>78</v>
      </c>
      <c r="BT364">
        <v>2009</v>
      </c>
      <c r="BU364">
        <v>31</v>
      </c>
      <c r="BV364" t="s">
        <v>340</v>
      </c>
      <c r="BW364">
        <v>53</v>
      </c>
      <c r="BX364" t="s">
        <v>5906</v>
      </c>
      <c r="BY364" t="s">
        <v>113</v>
      </c>
      <c r="BZ364" t="s">
        <v>5907</v>
      </c>
      <c r="CA364" t="s">
        <v>5907</v>
      </c>
      <c r="CB364" t="s">
        <v>1691</v>
      </c>
      <c r="CC364">
        <v>65.14</v>
      </c>
      <c r="CE364">
        <v>2012</v>
      </c>
      <c r="CF364" t="s">
        <v>113</v>
      </c>
      <c r="CG364" t="s">
        <v>1691</v>
      </c>
      <c r="CH364" t="s">
        <v>5908</v>
      </c>
      <c r="CI364" t="s">
        <v>132</v>
      </c>
      <c r="CJ364">
        <v>2018</v>
      </c>
      <c r="CL364" t="s">
        <v>113</v>
      </c>
      <c r="CM364" t="s">
        <v>5909</v>
      </c>
      <c r="CN364" t="s">
        <v>113</v>
      </c>
      <c r="CO364" t="s">
        <v>5910</v>
      </c>
      <c r="CP364" t="s">
        <v>462</v>
      </c>
      <c r="CQ364" t="s">
        <v>5911</v>
      </c>
      <c r="CR364" t="s">
        <v>137</v>
      </c>
      <c r="CS364" t="str">
        <f>HYPERLINK("https://nconnect.nicmar.ac.in/pdf/308_resume_1771826039.pdf/Y2FyZWVy","View Resume")</f>
        <v>0</v>
      </c>
    </row>
    <row r="365" spans="1:97">
      <c r="A365" t="s">
        <v>1120</v>
      </c>
      <c r="B365" t="s">
        <v>98</v>
      </c>
      <c r="C365" t="s">
        <v>99</v>
      </c>
      <c r="D365" t="s">
        <v>1121</v>
      </c>
      <c r="E365" t="s">
        <v>5912</v>
      </c>
      <c r="F365" t="s">
        <v>5913</v>
      </c>
      <c r="G365">
        <v>6280152766</v>
      </c>
      <c r="H365" t="s">
        <v>170</v>
      </c>
      <c r="I365" t="s">
        <v>5914</v>
      </c>
      <c r="J365" t="s">
        <v>145</v>
      </c>
      <c r="K365" t="s">
        <v>5915</v>
      </c>
      <c r="L365" t="s">
        <v>5916</v>
      </c>
      <c r="M365" t="s">
        <v>5917</v>
      </c>
      <c r="N365" t="s">
        <v>109</v>
      </c>
      <c r="AI365" t="s">
        <v>5918</v>
      </c>
      <c r="AJ365" t="s">
        <v>5919</v>
      </c>
      <c r="AK365" t="s">
        <v>5920</v>
      </c>
      <c r="AL365">
        <v>75.2</v>
      </c>
      <c r="AN365">
        <v>2008</v>
      </c>
      <c r="AO365" t="s">
        <v>109</v>
      </c>
      <c r="AV365" t="s">
        <v>113</v>
      </c>
      <c r="AW365" t="s">
        <v>5921</v>
      </c>
      <c r="AX365" t="s">
        <v>5922</v>
      </c>
      <c r="AY365" t="s">
        <v>5923</v>
      </c>
      <c r="AZ365">
        <v>71.64</v>
      </c>
      <c r="BB365">
        <v>2011</v>
      </c>
      <c r="BC365" t="s">
        <v>113</v>
      </c>
      <c r="BD365" t="s">
        <v>722</v>
      </c>
      <c r="BE365" t="s">
        <v>722</v>
      </c>
      <c r="BF365" t="s">
        <v>5924</v>
      </c>
      <c r="BG365">
        <v>72.35</v>
      </c>
      <c r="BH365">
        <v>7.83</v>
      </c>
      <c r="BI365">
        <v>2012</v>
      </c>
      <c r="BJ365">
        <v>8</v>
      </c>
      <c r="BL365">
        <v>2</v>
      </c>
      <c r="BN365" t="s">
        <v>113</v>
      </c>
      <c r="BO365" t="s">
        <v>5925</v>
      </c>
      <c r="BP365" t="s">
        <v>5926</v>
      </c>
      <c r="BQ365" t="s">
        <v>5927</v>
      </c>
      <c r="BR365">
        <v>78.9</v>
      </c>
      <c r="BS365">
        <v>8.31</v>
      </c>
      <c r="BT365">
        <v>2026</v>
      </c>
      <c r="BU365">
        <v>31</v>
      </c>
      <c r="BV365" t="s">
        <v>5928</v>
      </c>
      <c r="BW365">
        <v>2</v>
      </c>
      <c r="BY365" t="s">
        <v>109</v>
      </c>
      <c r="CF365" t="s">
        <v>109</v>
      </c>
      <c r="CL365" t="s">
        <v>113</v>
      </c>
      <c r="CM365" t="s">
        <v>5929</v>
      </c>
      <c r="CN365" t="s">
        <v>113</v>
      </c>
      <c r="CO365" t="s">
        <v>5930</v>
      </c>
      <c r="CP365" t="s">
        <v>5931</v>
      </c>
      <c r="CQ365" t="s">
        <v>5932</v>
      </c>
      <c r="CR365" t="s">
        <v>137</v>
      </c>
      <c r="CS365" t="str">
        <f>HYPERLINK("https://nconnect.nicmar.ac.in/pdf/470_resume_1771697267.pdf/Y2FyZWVy","View Resume")</f>
        <v>0</v>
      </c>
    </row>
    <row r="366" spans="1:97">
      <c r="A366" t="s">
        <v>165</v>
      </c>
      <c r="B366" t="s">
        <v>139</v>
      </c>
      <c r="C366" t="s">
        <v>166</v>
      </c>
      <c r="D366" t="s">
        <v>167</v>
      </c>
      <c r="E366" t="s">
        <v>5933</v>
      </c>
      <c r="F366" t="s">
        <v>5934</v>
      </c>
      <c r="G366">
        <v>7205557163</v>
      </c>
      <c r="H366" t="s">
        <v>103</v>
      </c>
      <c r="I366" t="s">
        <v>5935</v>
      </c>
      <c r="J366" t="s">
        <v>105</v>
      </c>
      <c r="K366" t="s">
        <v>1063</v>
      </c>
      <c r="L366" t="s">
        <v>5936</v>
      </c>
      <c r="M366" t="s">
        <v>5937</v>
      </c>
      <c r="N366" t="s">
        <v>109</v>
      </c>
      <c r="AI366" t="s">
        <v>5938</v>
      </c>
      <c r="AJ366" t="s">
        <v>5939</v>
      </c>
      <c r="AK366" t="s">
        <v>5940</v>
      </c>
      <c r="AL366">
        <v>70.13</v>
      </c>
      <c r="AN366">
        <v>2000</v>
      </c>
      <c r="AO366" t="s">
        <v>113</v>
      </c>
      <c r="AP366" t="s">
        <v>5941</v>
      </c>
      <c r="AQ366" t="s">
        <v>5942</v>
      </c>
      <c r="AR366" t="s">
        <v>5943</v>
      </c>
      <c r="AS366">
        <v>49.88</v>
      </c>
      <c r="AU366">
        <v>2002</v>
      </c>
      <c r="AV366" t="s">
        <v>113</v>
      </c>
      <c r="AW366" t="s">
        <v>5944</v>
      </c>
      <c r="AX366" t="s">
        <v>5945</v>
      </c>
      <c r="AY366" t="s">
        <v>5946</v>
      </c>
      <c r="AZ366">
        <v>73.06</v>
      </c>
      <c r="BB366">
        <v>2005</v>
      </c>
      <c r="BC366" t="s">
        <v>113</v>
      </c>
      <c r="BD366" t="s">
        <v>5947</v>
      </c>
      <c r="BE366" t="s">
        <v>5948</v>
      </c>
      <c r="BF366" t="s">
        <v>5949</v>
      </c>
      <c r="BG366">
        <v>76.25</v>
      </c>
      <c r="BI366">
        <v>2011</v>
      </c>
      <c r="BJ366">
        <v>19</v>
      </c>
      <c r="BK366" t="s">
        <v>5950</v>
      </c>
      <c r="BL366">
        <v>34</v>
      </c>
      <c r="BN366" t="s">
        <v>113</v>
      </c>
      <c r="BO366" t="s">
        <v>5951</v>
      </c>
      <c r="BP366" t="s">
        <v>5952</v>
      </c>
      <c r="BQ366" t="s">
        <v>5953</v>
      </c>
      <c r="BR366">
        <v>85.1</v>
      </c>
      <c r="BS366">
        <v>8.71</v>
      </c>
      <c r="BT366">
        <v>2016</v>
      </c>
      <c r="BU366">
        <v>31</v>
      </c>
      <c r="BV366" t="s">
        <v>5954</v>
      </c>
      <c r="BW366">
        <v>34</v>
      </c>
      <c r="BY366" t="s">
        <v>113</v>
      </c>
      <c r="BZ366" t="s">
        <v>5955</v>
      </c>
      <c r="CA366" t="s">
        <v>5956</v>
      </c>
      <c r="CB366" t="s">
        <v>5957</v>
      </c>
      <c r="CC366">
        <v>83.66</v>
      </c>
      <c r="CD366">
        <v>8.41</v>
      </c>
      <c r="CE366">
        <v>2022</v>
      </c>
      <c r="CF366" t="s">
        <v>113</v>
      </c>
      <c r="CG366" t="s">
        <v>5958</v>
      </c>
      <c r="CH366" t="s">
        <v>5959</v>
      </c>
      <c r="CI366" t="s">
        <v>132</v>
      </c>
      <c r="CJ366">
        <v>2023</v>
      </c>
      <c r="CL366" t="s">
        <v>113</v>
      </c>
      <c r="CM366" t="s">
        <v>5960</v>
      </c>
      <c r="CN366" t="s">
        <v>113</v>
      </c>
      <c r="CO366" t="s">
        <v>5961</v>
      </c>
      <c r="CP366" t="s">
        <v>5962</v>
      </c>
      <c r="CQ366" t="s">
        <v>5963</v>
      </c>
      <c r="CR366" t="str">
        <f>HYPERLINK("https://nconnect.nicmar.ac.in/public/storage/profile/699936d1aff60.png","Download")</f>
        <v>0</v>
      </c>
      <c r="CS366" t="str">
        <f>HYPERLINK("https://nconnect.nicmar.ac.in/pdf/528_resume_1771827354.pdf/Y2FyZWVy","View Resume")</f>
        <v>0</v>
      </c>
    </row>
    <row r="367" spans="1:97">
      <c r="A367" t="s">
        <v>165</v>
      </c>
      <c r="B367" t="s">
        <v>139</v>
      </c>
      <c r="C367" t="s">
        <v>166</v>
      </c>
      <c r="D367" t="s">
        <v>167</v>
      </c>
      <c r="E367" t="s">
        <v>5964</v>
      </c>
      <c r="F367" t="s">
        <v>5965</v>
      </c>
      <c r="G367">
        <v>8462998478</v>
      </c>
      <c r="H367" t="s">
        <v>103</v>
      </c>
      <c r="I367" t="s">
        <v>5966</v>
      </c>
      <c r="J367" t="s">
        <v>145</v>
      </c>
      <c r="K367" t="s">
        <v>4274</v>
      </c>
      <c r="L367" t="s">
        <v>5967</v>
      </c>
      <c r="M367" t="s">
        <v>5968</v>
      </c>
      <c r="N367" t="s">
        <v>109</v>
      </c>
      <c r="AI367" t="s">
        <v>5969</v>
      </c>
      <c r="AJ367" t="s">
        <v>5970</v>
      </c>
      <c r="AK367" t="s">
        <v>5971</v>
      </c>
      <c r="AL367">
        <v>80</v>
      </c>
      <c r="AN367">
        <v>2005</v>
      </c>
      <c r="AO367" t="s">
        <v>113</v>
      </c>
      <c r="AP367" t="s">
        <v>5972</v>
      </c>
      <c r="AQ367" t="s">
        <v>5970</v>
      </c>
      <c r="AR367" t="s">
        <v>5973</v>
      </c>
      <c r="AS367">
        <v>81</v>
      </c>
      <c r="AU367">
        <v>2007</v>
      </c>
      <c r="AV367" t="s">
        <v>109</v>
      </c>
      <c r="BC367" t="s">
        <v>113</v>
      </c>
      <c r="BD367" t="s">
        <v>5974</v>
      </c>
      <c r="BE367" t="s">
        <v>5975</v>
      </c>
      <c r="BF367" t="s">
        <v>4110</v>
      </c>
      <c r="BG367">
        <v>79</v>
      </c>
      <c r="BI367">
        <v>2012</v>
      </c>
      <c r="BJ367">
        <v>19</v>
      </c>
      <c r="BK367" t="s">
        <v>5976</v>
      </c>
      <c r="BL367">
        <v>34</v>
      </c>
      <c r="BN367" t="s">
        <v>113</v>
      </c>
      <c r="BO367" t="s">
        <v>5977</v>
      </c>
      <c r="BP367" t="s">
        <v>5977</v>
      </c>
      <c r="BQ367" t="s">
        <v>5978</v>
      </c>
      <c r="BR367">
        <v>81</v>
      </c>
      <c r="BS367">
        <v>8.68</v>
      </c>
      <c r="BT367">
        <v>2016</v>
      </c>
      <c r="BU367">
        <v>31</v>
      </c>
      <c r="BV367" t="s">
        <v>5979</v>
      </c>
      <c r="BW367">
        <v>32</v>
      </c>
      <c r="BY367" t="s">
        <v>109</v>
      </c>
      <c r="CF367" t="s">
        <v>113</v>
      </c>
      <c r="CG367" t="s">
        <v>1441</v>
      </c>
      <c r="CH367" t="s">
        <v>5980</v>
      </c>
      <c r="CI367" t="s">
        <v>241</v>
      </c>
      <c r="CK367" t="s">
        <v>113</v>
      </c>
      <c r="CL367" t="s">
        <v>113</v>
      </c>
      <c r="CM367" t="s">
        <v>5981</v>
      </c>
      <c r="CN367" t="s">
        <v>113</v>
      </c>
      <c r="CO367" t="s">
        <v>5982</v>
      </c>
      <c r="CP367" t="s">
        <v>5983</v>
      </c>
      <c r="CQ367" t="s">
        <v>5984</v>
      </c>
      <c r="CR367" t="str">
        <f>HYPERLINK("https://nconnect.nicmar.ac.in/public/storage/profile/699ad2991cc32.png","Download")</f>
        <v>0</v>
      </c>
      <c r="CS367" t="str">
        <f>HYPERLINK("https://nconnect.nicmar.ac.in/pdf/494_resume_1771826677.pdf/Y2FyZWVy","View Resume")</f>
        <v>0</v>
      </c>
    </row>
    <row r="368" spans="1:97">
      <c r="A368" t="s">
        <v>848</v>
      </c>
      <c r="B368" t="s">
        <v>139</v>
      </c>
      <c r="C368" t="s">
        <v>166</v>
      </c>
      <c r="D368" t="s">
        <v>849</v>
      </c>
      <c r="E368" t="s">
        <v>5985</v>
      </c>
      <c r="F368" t="s">
        <v>5986</v>
      </c>
      <c r="G368">
        <v>9823154868</v>
      </c>
      <c r="H368" t="s">
        <v>103</v>
      </c>
      <c r="I368" t="s">
        <v>5987</v>
      </c>
      <c r="J368" t="s">
        <v>105</v>
      </c>
      <c r="K368" t="s">
        <v>4099</v>
      </c>
      <c r="L368" t="s">
        <v>2745</v>
      </c>
      <c r="M368" t="s">
        <v>5988</v>
      </c>
      <c r="N368" t="s">
        <v>109</v>
      </c>
      <c r="AI368" t="s">
        <v>5989</v>
      </c>
      <c r="AJ368" t="s">
        <v>738</v>
      </c>
      <c r="AK368" t="s">
        <v>841</v>
      </c>
      <c r="AL368">
        <v>58</v>
      </c>
      <c r="AM368">
        <v>5</v>
      </c>
      <c r="AN368">
        <v>2000</v>
      </c>
      <c r="AO368" t="s">
        <v>113</v>
      </c>
      <c r="AP368" t="s">
        <v>5990</v>
      </c>
      <c r="AQ368" t="s">
        <v>2588</v>
      </c>
      <c r="AR368" t="s">
        <v>1074</v>
      </c>
      <c r="AS368">
        <v>56</v>
      </c>
      <c r="AT368">
        <v>5</v>
      </c>
      <c r="AU368">
        <v>2002</v>
      </c>
      <c r="AV368" t="s">
        <v>109</v>
      </c>
      <c r="BC368" t="s">
        <v>113</v>
      </c>
      <c r="BD368" t="s">
        <v>359</v>
      </c>
      <c r="BE368" t="s">
        <v>5990</v>
      </c>
      <c r="BF368" t="s">
        <v>1074</v>
      </c>
      <c r="BG368">
        <v>57</v>
      </c>
      <c r="BH368">
        <v>6</v>
      </c>
      <c r="BI368">
        <v>2005</v>
      </c>
      <c r="BJ368">
        <v>19</v>
      </c>
      <c r="BK368" t="s">
        <v>1686</v>
      </c>
      <c r="BL368">
        <v>17</v>
      </c>
      <c r="BN368" t="s">
        <v>113</v>
      </c>
      <c r="BO368" t="s">
        <v>1219</v>
      </c>
      <c r="BP368" t="s">
        <v>5990</v>
      </c>
      <c r="BQ368" t="s">
        <v>1074</v>
      </c>
      <c r="BR368">
        <v>68</v>
      </c>
      <c r="BS368">
        <v>6.8</v>
      </c>
      <c r="BT368">
        <v>2007</v>
      </c>
      <c r="BU368">
        <v>31</v>
      </c>
      <c r="BV368" t="s">
        <v>1074</v>
      </c>
      <c r="BW368">
        <v>17</v>
      </c>
      <c r="BY368" t="s">
        <v>113</v>
      </c>
      <c r="BZ368" t="s">
        <v>5991</v>
      </c>
      <c r="CA368" t="s">
        <v>5992</v>
      </c>
      <c r="CB368" t="s">
        <v>3460</v>
      </c>
      <c r="CC368">
        <v>70</v>
      </c>
      <c r="CD368">
        <v>8</v>
      </c>
      <c r="CE368">
        <v>2009</v>
      </c>
      <c r="CF368" t="s">
        <v>113</v>
      </c>
      <c r="CG368" t="s">
        <v>1074</v>
      </c>
      <c r="CH368" t="s">
        <v>280</v>
      </c>
      <c r="CI368" t="s">
        <v>132</v>
      </c>
      <c r="CJ368">
        <v>2015</v>
      </c>
      <c r="CL368" t="s">
        <v>109</v>
      </c>
      <c r="CN368" t="s">
        <v>113</v>
      </c>
      <c r="CO368" t="s">
        <v>5993</v>
      </c>
      <c r="CP368" t="s">
        <v>462</v>
      </c>
      <c r="CQ368" t="s">
        <v>5994</v>
      </c>
      <c r="CR368" t="str">
        <f>HYPERLINK("https://nconnect.nicmar.ac.in/public/storage/profile/699bee6c93d45.png","Download")</f>
        <v>0</v>
      </c>
      <c r="CS368" t="str">
        <f>HYPERLINK("https://nconnect.nicmar.ac.in/pdf/533_resume_1771828698.pdf/Y2FyZWVy","View Resume")</f>
        <v>0</v>
      </c>
    </row>
    <row r="369" spans="1:97">
      <c r="A369" t="s">
        <v>318</v>
      </c>
      <c r="B369" t="s">
        <v>319</v>
      </c>
      <c r="C369" t="s">
        <v>166</v>
      </c>
      <c r="D369" t="s">
        <v>320</v>
      </c>
      <c r="E369" t="s">
        <v>5985</v>
      </c>
      <c r="F369" t="s">
        <v>5986</v>
      </c>
      <c r="G369">
        <v>9823154868</v>
      </c>
      <c r="H369" t="s">
        <v>103</v>
      </c>
      <c r="I369" t="s">
        <v>5987</v>
      </c>
      <c r="J369" t="s">
        <v>105</v>
      </c>
      <c r="K369" t="s">
        <v>4099</v>
      </c>
      <c r="L369" t="s">
        <v>2745</v>
      </c>
      <c r="M369" t="s">
        <v>5988</v>
      </c>
      <c r="N369" t="s">
        <v>109</v>
      </c>
      <c r="AI369" t="s">
        <v>5989</v>
      </c>
      <c r="AJ369" t="s">
        <v>738</v>
      </c>
      <c r="AK369" t="s">
        <v>841</v>
      </c>
      <c r="AL369">
        <v>58</v>
      </c>
      <c r="AM369">
        <v>5</v>
      </c>
      <c r="AN369">
        <v>2000</v>
      </c>
      <c r="AO369" t="s">
        <v>113</v>
      </c>
      <c r="AP369" t="s">
        <v>5990</v>
      </c>
      <c r="AQ369" t="s">
        <v>2588</v>
      </c>
      <c r="AR369" t="s">
        <v>1074</v>
      </c>
      <c r="AS369">
        <v>56</v>
      </c>
      <c r="AT369">
        <v>5</v>
      </c>
      <c r="AU369">
        <v>2002</v>
      </c>
      <c r="AV369" t="s">
        <v>109</v>
      </c>
      <c r="BC369" t="s">
        <v>113</v>
      </c>
      <c r="BD369" t="s">
        <v>359</v>
      </c>
      <c r="BE369" t="s">
        <v>5990</v>
      </c>
      <c r="BF369" t="s">
        <v>1074</v>
      </c>
      <c r="BG369">
        <v>57</v>
      </c>
      <c r="BH369">
        <v>6</v>
      </c>
      <c r="BI369">
        <v>2005</v>
      </c>
      <c r="BJ369">
        <v>19</v>
      </c>
      <c r="BK369" t="s">
        <v>1686</v>
      </c>
      <c r="BL369">
        <v>17</v>
      </c>
      <c r="BN369" t="s">
        <v>113</v>
      </c>
      <c r="BO369" t="s">
        <v>1219</v>
      </c>
      <c r="BP369" t="s">
        <v>5990</v>
      </c>
      <c r="BQ369" t="s">
        <v>1074</v>
      </c>
      <c r="BR369">
        <v>68</v>
      </c>
      <c r="BS369">
        <v>6.8</v>
      </c>
      <c r="BT369">
        <v>2007</v>
      </c>
      <c r="BU369">
        <v>31</v>
      </c>
      <c r="BV369" t="s">
        <v>1074</v>
      </c>
      <c r="BW369">
        <v>17</v>
      </c>
      <c r="BY369" t="s">
        <v>113</v>
      </c>
      <c r="BZ369" t="s">
        <v>5991</v>
      </c>
      <c r="CA369" t="s">
        <v>5992</v>
      </c>
      <c r="CB369" t="s">
        <v>3460</v>
      </c>
      <c r="CC369">
        <v>70</v>
      </c>
      <c r="CD369">
        <v>8</v>
      </c>
      <c r="CE369">
        <v>2009</v>
      </c>
      <c r="CF369" t="s">
        <v>113</v>
      </c>
      <c r="CG369" t="s">
        <v>1074</v>
      </c>
      <c r="CH369" t="s">
        <v>280</v>
      </c>
      <c r="CI369" t="s">
        <v>132</v>
      </c>
      <c r="CJ369">
        <v>2015</v>
      </c>
      <c r="CL369" t="s">
        <v>109</v>
      </c>
      <c r="CN369" t="s">
        <v>113</v>
      </c>
      <c r="CO369" t="s">
        <v>5993</v>
      </c>
      <c r="CP369" t="s">
        <v>462</v>
      </c>
      <c r="CQ369" t="s">
        <v>5995</v>
      </c>
      <c r="CR369" t="str">
        <f>HYPERLINK("https://nconnect.nicmar.ac.in/public/storage/profile/699bee6c93d45.png","Download")</f>
        <v>0</v>
      </c>
      <c r="CS369" t="str">
        <f>HYPERLINK("https://nconnect.nicmar.ac.in/pdf/533_resume_1771828698.pdf/Y2FyZWVy","View Resume")</f>
        <v>0</v>
      </c>
    </row>
    <row r="370" spans="1:97">
      <c r="A370" t="s">
        <v>344</v>
      </c>
      <c r="B370" t="s">
        <v>98</v>
      </c>
      <c r="C370" t="s">
        <v>296</v>
      </c>
      <c r="D370" t="s">
        <v>345</v>
      </c>
      <c r="E370" t="s">
        <v>5996</v>
      </c>
      <c r="F370" t="s">
        <v>5997</v>
      </c>
      <c r="G370">
        <v>9173002996</v>
      </c>
      <c r="H370" t="s">
        <v>170</v>
      </c>
      <c r="I370" t="s">
        <v>5998</v>
      </c>
      <c r="J370" t="s">
        <v>105</v>
      </c>
      <c r="K370" t="s">
        <v>5999</v>
      </c>
      <c r="L370" t="s">
        <v>6000</v>
      </c>
      <c r="M370" t="s">
        <v>6001</v>
      </c>
      <c r="N370" t="s">
        <v>109</v>
      </c>
      <c r="AI370" t="s">
        <v>6002</v>
      </c>
      <c r="AJ370" t="s">
        <v>6003</v>
      </c>
      <c r="AK370" t="s">
        <v>6004</v>
      </c>
      <c r="AL370">
        <v>74</v>
      </c>
      <c r="AN370">
        <v>1999</v>
      </c>
      <c r="AO370" t="s">
        <v>109</v>
      </c>
      <c r="AV370" t="s">
        <v>113</v>
      </c>
      <c r="AW370" t="s">
        <v>310</v>
      </c>
      <c r="AX370" t="s">
        <v>6005</v>
      </c>
      <c r="AY370" t="s">
        <v>5538</v>
      </c>
      <c r="AZ370">
        <v>68</v>
      </c>
      <c r="BA370">
        <v>6.0</v>
      </c>
      <c r="BB370">
        <v>2004</v>
      </c>
      <c r="BC370" t="s">
        <v>113</v>
      </c>
      <c r="BD370" t="s">
        <v>6006</v>
      </c>
      <c r="BE370" t="s">
        <v>6007</v>
      </c>
      <c r="BF370" t="s">
        <v>6008</v>
      </c>
      <c r="BG370">
        <v>90</v>
      </c>
      <c r="BH370">
        <v>9.01</v>
      </c>
      <c r="BI370">
        <v>2008</v>
      </c>
      <c r="BJ370">
        <v>1</v>
      </c>
      <c r="BL370">
        <v>9</v>
      </c>
      <c r="BN370" t="s">
        <v>113</v>
      </c>
      <c r="BO370" t="s">
        <v>6009</v>
      </c>
      <c r="BP370" t="s">
        <v>6010</v>
      </c>
      <c r="BQ370" t="s">
        <v>6011</v>
      </c>
      <c r="BR370">
        <v>85</v>
      </c>
      <c r="BS370">
        <v>8.5</v>
      </c>
      <c r="BT370">
        <v>2014</v>
      </c>
      <c r="BU370">
        <v>16</v>
      </c>
      <c r="BW370">
        <v>49</v>
      </c>
      <c r="BY370" t="s">
        <v>109</v>
      </c>
      <c r="CF370" t="s">
        <v>113</v>
      </c>
      <c r="CG370" t="s">
        <v>6012</v>
      </c>
      <c r="CH370" t="s">
        <v>6013</v>
      </c>
      <c r="CI370" t="s">
        <v>132</v>
      </c>
      <c r="CJ370">
        <v>2025</v>
      </c>
      <c r="CL370" t="s">
        <v>113</v>
      </c>
      <c r="CM370" t="s">
        <v>6014</v>
      </c>
      <c r="CN370" t="s">
        <v>113</v>
      </c>
      <c r="CO370" t="s">
        <v>6015</v>
      </c>
      <c r="CP370" t="s">
        <v>462</v>
      </c>
      <c r="CQ370" t="s">
        <v>6016</v>
      </c>
      <c r="CR370" t="s">
        <v>137</v>
      </c>
      <c r="CS370" t="str">
        <f>HYPERLINK("https://nconnect.nicmar.ac.in/pdf/282_resume_1771581587.pdf/Y2FyZWVy","View Resume")</f>
        <v>0</v>
      </c>
    </row>
    <row r="371" spans="1:97">
      <c r="A371" t="s">
        <v>704</v>
      </c>
      <c r="B371" t="s">
        <v>139</v>
      </c>
      <c r="C371" t="s">
        <v>705</v>
      </c>
      <c r="D371" t="s">
        <v>706</v>
      </c>
      <c r="E371" t="s">
        <v>5996</v>
      </c>
      <c r="F371" t="s">
        <v>5997</v>
      </c>
      <c r="G371">
        <v>9173002996</v>
      </c>
      <c r="H371" t="s">
        <v>170</v>
      </c>
      <c r="I371" t="s">
        <v>5998</v>
      </c>
      <c r="J371" t="s">
        <v>105</v>
      </c>
      <c r="K371" t="s">
        <v>5999</v>
      </c>
      <c r="L371" t="s">
        <v>6000</v>
      </c>
      <c r="M371" t="s">
        <v>6001</v>
      </c>
      <c r="N371" t="s">
        <v>109</v>
      </c>
      <c r="AI371" t="s">
        <v>6002</v>
      </c>
      <c r="AJ371" t="s">
        <v>6003</v>
      </c>
      <c r="AK371" t="s">
        <v>6004</v>
      </c>
      <c r="AL371">
        <v>74</v>
      </c>
      <c r="AN371">
        <v>1999</v>
      </c>
      <c r="AO371" t="s">
        <v>109</v>
      </c>
      <c r="AV371" t="s">
        <v>113</v>
      </c>
      <c r="AW371" t="s">
        <v>310</v>
      </c>
      <c r="AX371" t="s">
        <v>6005</v>
      </c>
      <c r="AY371" t="s">
        <v>5538</v>
      </c>
      <c r="AZ371">
        <v>68</v>
      </c>
      <c r="BA371">
        <v>6.0</v>
      </c>
      <c r="BB371">
        <v>2004</v>
      </c>
      <c r="BC371" t="s">
        <v>113</v>
      </c>
      <c r="BD371" t="s">
        <v>6006</v>
      </c>
      <c r="BE371" t="s">
        <v>6007</v>
      </c>
      <c r="BF371" t="s">
        <v>6008</v>
      </c>
      <c r="BG371">
        <v>90</v>
      </c>
      <c r="BH371">
        <v>9.01</v>
      </c>
      <c r="BI371">
        <v>2008</v>
      </c>
      <c r="BJ371">
        <v>1</v>
      </c>
      <c r="BL371">
        <v>9</v>
      </c>
      <c r="BN371" t="s">
        <v>113</v>
      </c>
      <c r="BO371" t="s">
        <v>6009</v>
      </c>
      <c r="BP371" t="s">
        <v>6010</v>
      </c>
      <c r="BQ371" t="s">
        <v>6011</v>
      </c>
      <c r="BR371">
        <v>85</v>
      </c>
      <c r="BS371">
        <v>8.5</v>
      </c>
      <c r="BT371">
        <v>2014</v>
      </c>
      <c r="BU371">
        <v>16</v>
      </c>
      <c r="BW371">
        <v>49</v>
      </c>
      <c r="BY371" t="s">
        <v>109</v>
      </c>
      <c r="CF371" t="s">
        <v>113</v>
      </c>
      <c r="CG371" t="s">
        <v>6012</v>
      </c>
      <c r="CH371" t="s">
        <v>6013</v>
      </c>
      <c r="CI371" t="s">
        <v>132</v>
      </c>
      <c r="CJ371">
        <v>2025</v>
      </c>
      <c r="CL371" t="s">
        <v>113</v>
      </c>
      <c r="CM371" t="s">
        <v>6014</v>
      </c>
      <c r="CN371" t="s">
        <v>113</v>
      </c>
      <c r="CO371" t="s">
        <v>6015</v>
      </c>
      <c r="CP371" t="s">
        <v>462</v>
      </c>
      <c r="CQ371" t="s">
        <v>6017</v>
      </c>
      <c r="CR371" t="s">
        <v>137</v>
      </c>
      <c r="CS371" t="str">
        <f>HYPERLINK("https://nconnect.nicmar.ac.in/pdf/282_resume_1771581587.pdf/Y2FyZWVy","View Resume")</f>
        <v>0</v>
      </c>
    </row>
    <row r="372" spans="1:97">
      <c r="A372" t="s">
        <v>224</v>
      </c>
      <c r="B372" t="s">
        <v>139</v>
      </c>
      <c r="C372" t="s">
        <v>166</v>
      </c>
      <c r="D372" t="s">
        <v>225</v>
      </c>
      <c r="E372" t="s">
        <v>6018</v>
      </c>
      <c r="F372" t="s">
        <v>6019</v>
      </c>
      <c r="G372">
        <v>9075545577</v>
      </c>
      <c r="H372" t="s">
        <v>170</v>
      </c>
      <c r="I372" t="s">
        <v>6020</v>
      </c>
      <c r="J372" t="s">
        <v>105</v>
      </c>
      <c r="K372" t="s">
        <v>6021</v>
      </c>
      <c r="L372" t="s">
        <v>6022</v>
      </c>
      <c r="M372" t="s">
        <v>6023</v>
      </c>
      <c r="N372" t="s">
        <v>109</v>
      </c>
      <c r="AI372" t="s">
        <v>6024</v>
      </c>
      <c r="AJ372" t="s">
        <v>6025</v>
      </c>
      <c r="AK372" t="s">
        <v>6026</v>
      </c>
      <c r="AL372">
        <v>70.26</v>
      </c>
      <c r="AN372">
        <v>2005</v>
      </c>
      <c r="AO372" t="s">
        <v>113</v>
      </c>
      <c r="AP372" t="s">
        <v>6027</v>
      </c>
      <c r="AQ372" t="s">
        <v>6025</v>
      </c>
      <c r="AR372" t="s">
        <v>6028</v>
      </c>
      <c r="AS372">
        <v>74.83</v>
      </c>
      <c r="AU372">
        <v>2007</v>
      </c>
      <c r="AV372" t="s">
        <v>109</v>
      </c>
      <c r="BC372" t="s">
        <v>113</v>
      </c>
      <c r="BD372" t="s">
        <v>6029</v>
      </c>
      <c r="BE372" t="s">
        <v>6030</v>
      </c>
      <c r="BF372" t="s">
        <v>6031</v>
      </c>
      <c r="BG372">
        <v>71.26</v>
      </c>
      <c r="BI372">
        <v>2010</v>
      </c>
      <c r="BJ372">
        <v>9</v>
      </c>
      <c r="BL372">
        <v>53</v>
      </c>
      <c r="BM372" t="s">
        <v>6032</v>
      </c>
      <c r="BN372" t="s">
        <v>113</v>
      </c>
      <c r="BO372" t="s">
        <v>6033</v>
      </c>
      <c r="BP372" t="s">
        <v>6034</v>
      </c>
      <c r="BQ372" t="s">
        <v>2293</v>
      </c>
      <c r="BR372">
        <v>62.53</v>
      </c>
      <c r="BT372">
        <v>2013</v>
      </c>
      <c r="BU372">
        <v>31</v>
      </c>
      <c r="BW372">
        <v>11</v>
      </c>
      <c r="BY372" t="s">
        <v>113</v>
      </c>
      <c r="BZ372" t="s">
        <v>6033</v>
      </c>
      <c r="CA372" t="s">
        <v>6035</v>
      </c>
      <c r="CB372" t="s">
        <v>1533</v>
      </c>
      <c r="CC372">
        <v>75.25</v>
      </c>
      <c r="CE372">
        <v>2018</v>
      </c>
      <c r="CF372" t="s">
        <v>113</v>
      </c>
      <c r="CG372" t="s">
        <v>2293</v>
      </c>
      <c r="CH372" t="s">
        <v>6036</v>
      </c>
      <c r="CI372" t="s">
        <v>132</v>
      </c>
      <c r="CJ372">
        <v>2025</v>
      </c>
      <c r="CL372" t="s">
        <v>113</v>
      </c>
      <c r="CM372" t="s">
        <v>6037</v>
      </c>
      <c r="CN372" t="s">
        <v>113</v>
      </c>
      <c r="CO372" t="s">
        <v>6038</v>
      </c>
      <c r="CP372" t="s">
        <v>113</v>
      </c>
      <c r="CQ372" t="s">
        <v>6039</v>
      </c>
      <c r="CR372" t="s">
        <v>137</v>
      </c>
      <c r="CS372" t="str">
        <f>HYPERLINK("https://nconnect.nicmar.ac.in/pdf/536_resume_1771832627.pdf/Y2FyZWVy","View Resume")</f>
        <v>0</v>
      </c>
    </row>
    <row r="373" spans="1:97">
      <c r="A373" t="s">
        <v>523</v>
      </c>
      <c r="B373" t="s">
        <v>139</v>
      </c>
      <c r="C373" t="s">
        <v>166</v>
      </c>
      <c r="D373" t="s">
        <v>524</v>
      </c>
      <c r="E373" t="s">
        <v>6040</v>
      </c>
      <c r="F373" t="s">
        <v>6041</v>
      </c>
      <c r="G373">
        <v>9764700016</v>
      </c>
      <c r="H373" t="s">
        <v>103</v>
      </c>
      <c r="I373" t="s">
        <v>6042</v>
      </c>
      <c r="J373" t="s">
        <v>105</v>
      </c>
      <c r="K373" t="s">
        <v>425</v>
      </c>
      <c r="L373" t="s">
        <v>6043</v>
      </c>
      <c r="M373" t="s">
        <v>6044</v>
      </c>
      <c r="N373" t="s">
        <v>109</v>
      </c>
      <c r="AI373" t="s">
        <v>6045</v>
      </c>
      <c r="AJ373" t="s">
        <v>6046</v>
      </c>
      <c r="AK373" t="s">
        <v>343</v>
      </c>
      <c r="AL373">
        <v>59</v>
      </c>
      <c r="AN373">
        <v>1995</v>
      </c>
      <c r="AO373" t="s">
        <v>113</v>
      </c>
      <c r="AP373" t="s">
        <v>6047</v>
      </c>
      <c r="AQ373" t="s">
        <v>176</v>
      </c>
      <c r="AR373" t="s">
        <v>6032</v>
      </c>
      <c r="AS373">
        <v>68</v>
      </c>
      <c r="AU373">
        <v>1997</v>
      </c>
      <c r="AV373" t="s">
        <v>113</v>
      </c>
      <c r="AW373" t="s">
        <v>4436</v>
      </c>
      <c r="AX373" t="s">
        <v>6048</v>
      </c>
      <c r="AY373" t="s">
        <v>6032</v>
      </c>
      <c r="AZ373">
        <v>69</v>
      </c>
      <c r="BB373">
        <v>1999</v>
      </c>
      <c r="BC373" t="s">
        <v>113</v>
      </c>
      <c r="BD373" t="s">
        <v>2592</v>
      </c>
      <c r="BE373" t="s">
        <v>6049</v>
      </c>
      <c r="BF373" t="s">
        <v>6050</v>
      </c>
      <c r="BG373">
        <v>62</v>
      </c>
      <c r="BI373">
        <v>2002</v>
      </c>
      <c r="BJ373">
        <v>19</v>
      </c>
      <c r="BK373" t="s">
        <v>6051</v>
      </c>
      <c r="BL373">
        <v>11</v>
      </c>
      <c r="BN373" t="s">
        <v>109</v>
      </c>
      <c r="BY373" t="s">
        <v>109</v>
      </c>
      <c r="CF373" t="s">
        <v>109</v>
      </c>
      <c r="CL373" t="s">
        <v>113</v>
      </c>
      <c r="CM373" t="s">
        <v>6052</v>
      </c>
      <c r="CN373" t="s">
        <v>109</v>
      </c>
      <c r="CP373" t="s">
        <v>6053</v>
      </c>
      <c r="CQ373" t="s">
        <v>6054</v>
      </c>
      <c r="CR373" t="s">
        <v>137</v>
      </c>
      <c r="CS373" t="str">
        <f>HYPERLINK("https://nconnect.nicmar.ac.in/pdf/540_resume_1771832859.pdf/Y2FyZWVy","View Resume")</f>
        <v>0</v>
      </c>
    </row>
    <row r="374" spans="1:97">
      <c r="A374" t="s">
        <v>138</v>
      </c>
      <c r="B374" t="s">
        <v>139</v>
      </c>
      <c r="C374" t="s">
        <v>140</v>
      </c>
      <c r="D374" t="s">
        <v>141</v>
      </c>
      <c r="E374" t="s">
        <v>6055</v>
      </c>
      <c r="F374" t="s">
        <v>6056</v>
      </c>
      <c r="G374">
        <v>9935217008</v>
      </c>
      <c r="H374" t="s">
        <v>103</v>
      </c>
      <c r="I374" t="s">
        <v>6057</v>
      </c>
      <c r="J374" t="s">
        <v>105</v>
      </c>
      <c r="K374" t="s">
        <v>6058</v>
      </c>
      <c r="L374" t="s">
        <v>6059</v>
      </c>
      <c r="M374" t="s">
        <v>6060</v>
      </c>
      <c r="N374" t="s">
        <v>109</v>
      </c>
      <c r="AI374" t="s">
        <v>6061</v>
      </c>
      <c r="AJ374" t="s">
        <v>6062</v>
      </c>
      <c r="AK374" t="s">
        <v>6063</v>
      </c>
      <c r="AL374">
        <v>76</v>
      </c>
      <c r="AN374">
        <v>2006</v>
      </c>
      <c r="AO374" t="s">
        <v>113</v>
      </c>
      <c r="AP374" t="s">
        <v>6061</v>
      </c>
      <c r="AQ374" t="s">
        <v>6062</v>
      </c>
      <c r="AR374" t="s">
        <v>6064</v>
      </c>
      <c r="AS374">
        <v>76.4</v>
      </c>
      <c r="AU374">
        <v>2008</v>
      </c>
      <c r="AV374" t="s">
        <v>113</v>
      </c>
      <c r="AW374" t="s">
        <v>6065</v>
      </c>
      <c r="AX374" t="s">
        <v>6066</v>
      </c>
      <c r="AY374" t="s">
        <v>310</v>
      </c>
      <c r="AZ374">
        <v>86</v>
      </c>
      <c r="BA374">
        <v>4.3</v>
      </c>
      <c r="BB374">
        <v>2023</v>
      </c>
      <c r="BC374" t="s">
        <v>113</v>
      </c>
      <c r="BD374" t="s">
        <v>6067</v>
      </c>
      <c r="BE374" t="s">
        <v>6068</v>
      </c>
      <c r="BF374" t="s">
        <v>310</v>
      </c>
      <c r="BG374">
        <v>80.32</v>
      </c>
      <c r="BI374">
        <v>2014</v>
      </c>
      <c r="BJ374">
        <v>1</v>
      </c>
      <c r="BL374">
        <v>9</v>
      </c>
      <c r="BN374" t="s">
        <v>109</v>
      </c>
      <c r="BY374" t="s">
        <v>109</v>
      </c>
      <c r="CF374" t="s">
        <v>113</v>
      </c>
      <c r="CG374" t="s">
        <v>6069</v>
      </c>
      <c r="CH374" t="s">
        <v>6070</v>
      </c>
      <c r="CI374" t="s">
        <v>132</v>
      </c>
      <c r="CJ374">
        <v>2021</v>
      </c>
      <c r="CL374" t="s">
        <v>113</v>
      </c>
      <c r="CM374" t="s">
        <v>6071</v>
      </c>
      <c r="CN374" t="s">
        <v>113</v>
      </c>
      <c r="CO374" t="s">
        <v>6072</v>
      </c>
      <c r="CP374" t="s">
        <v>6063</v>
      </c>
      <c r="CQ374" t="s">
        <v>6073</v>
      </c>
      <c r="CR374" t="str">
        <f>HYPERLINK("https://nconnect.nicmar.ac.in/public/storage/profile/699bd338d8386.png","Download")</f>
        <v>0</v>
      </c>
      <c r="CS374" t="str">
        <f>HYPERLINK("https://nconnect.nicmar.ac.in/pdf/326_resume_1771828077.pdf/Y2FyZWVy","View Resume")</f>
        <v>0</v>
      </c>
    </row>
    <row r="375" spans="1:97">
      <c r="A375" t="s">
        <v>1207</v>
      </c>
      <c r="B375" t="s">
        <v>139</v>
      </c>
      <c r="C375" t="s">
        <v>166</v>
      </c>
      <c r="D375" t="s">
        <v>1208</v>
      </c>
      <c r="E375" t="s">
        <v>6074</v>
      </c>
      <c r="F375" t="s">
        <v>6075</v>
      </c>
      <c r="G375">
        <v>9482537964</v>
      </c>
      <c r="H375" t="s">
        <v>103</v>
      </c>
      <c r="I375" t="s">
        <v>3925</v>
      </c>
      <c r="J375" t="s">
        <v>906</v>
      </c>
      <c r="K375" t="s">
        <v>486</v>
      </c>
      <c r="L375" t="s">
        <v>6076</v>
      </c>
      <c r="M375" t="s">
        <v>6077</v>
      </c>
      <c r="N375" t="s">
        <v>109</v>
      </c>
      <c r="AI375" t="s">
        <v>6078</v>
      </c>
      <c r="AJ375" t="s">
        <v>6079</v>
      </c>
      <c r="AK375" t="s">
        <v>6080</v>
      </c>
      <c r="AL375">
        <v>60</v>
      </c>
      <c r="AN375">
        <v>1988</v>
      </c>
      <c r="AO375" t="s">
        <v>113</v>
      </c>
      <c r="AP375" t="s">
        <v>6081</v>
      </c>
      <c r="AQ375" t="s">
        <v>6082</v>
      </c>
      <c r="AR375" t="s">
        <v>6083</v>
      </c>
      <c r="AS375">
        <v>60</v>
      </c>
      <c r="AU375">
        <v>1992</v>
      </c>
      <c r="AV375" t="s">
        <v>109</v>
      </c>
      <c r="BC375" t="s">
        <v>113</v>
      </c>
      <c r="BD375" t="s">
        <v>6084</v>
      </c>
      <c r="BE375" t="s">
        <v>6085</v>
      </c>
      <c r="BF375" t="s">
        <v>6086</v>
      </c>
      <c r="BG375">
        <v>60</v>
      </c>
      <c r="BI375">
        <v>1997</v>
      </c>
      <c r="BJ375">
        <v>19</v>
      </c>
      <c r="BK375" t="s">
        <v>1991</v>
      </c>
      <c r="BL375">
        <v>53</v>
      </c>
      <c r="BM375" t="s">
        <v>6087</v>
      </c>
      <c r="BN375" t="s">
        <v>113</v>
      </c>
      <c r="BO375" t="s">
        <v>2773</v>
      </c>
      <c r="BP375" t="s">
        <v>6088</v>
      </c>
      <c r="BQ375" t="s">
        <v>6089</v>
      </c>
      <c r="BR375">
        <v>69</v>
      </c>
      <c r="BT375">
        <v>1999</v>
      </c>
      <c r="BU375">
        <v>31</v>
      </c>
      <c r="BV375" t="s">
        <v>1993</v>
      </c>
      <c r="BW375">
        <v>53</v>
      </c>
      <c r="BX375" t="s">
        <v>3517</v>
      </c>
      <c r="BY375" t="s">
        <v>113</v>
      </c>
      <c r="BZ375" t="s">
        <v>6090</v>
      </c>
      <c r="CA375" t="s">
        <v>6091</v>
      </c>
      <c r="CB375" t="s">
        <v>6092</v>
      </c>
      <c r="CC375">
        <v>60</v>
      </c>
      <c r="CE375">
        <v>2014</v>
      </c>
      <c r="CF375" t="s">
        <v>113</v>
      </c>
      <c r="CG375" t="s">
        <v>6093</v>
      </c>
      <c r="CH375" t="s">
        <v>6094</v>
      </c>
      <c r="CI375" t="s">
        <v>132</v>
      </c>
      <c r="CJ375">
        <v>2018</v>
      </c>
      <c r="CL375" t="s">
        <v>113</v>
      </c>
      <c r="CM375" t="s">
        <v>6095</v>
      </c>
      <c r="CN375" t="s">
        <v>113</v>
      </c>
      <c r="CO375" t="s">
        <v>6096</v>
      </c>
      <c r="CP375" t="s">
        <v>6097</v>
      </c>
      <c r="CQ375" t="s">
        <v>6098</v>
      </c>
      <c r="CR375" t="str">
        <f>HYPERLINK("https://nconnect.nicmar.ac.in/public/storage/profile/699c05fdbb880.png","Download")</f>
        <v>0</v>
      </c>
      <c r="CS375" t="str">
        <f>HYPERLINK("https://nconnect.nicmar.ac.in/pdf/542_resume_1771835370.pdf/Y2FyZWVy","View Resume")</f>
        <v>0</v>
      </c>
    </row>
    <row r="376" spans="1:97">
      <c r="A376" t="s">
        <v>848</v>
      </c>
      <c r="B376" t="s">
        <v>139</v>
      </c>
      <c r="C376" t="s">
        <v>166</v>
      </c>
      <c r="D376" t="s">
        <v>849</v>
      </c>
      <c r="E376" t="s">
        <v>6074</v>
      </c>
      <c r="F376" t="s">
        <v>6075</v>
      </c>
      <c r="G376">
        <v>9482537964</v>
      </c>
      <c r="H376" t="s">
        <v>103</v>
      </c>
      <c r="I376" t="s">
        <v>3925</v>
      </c>
      <c r="J376" t="s">
        <v>906</v>
      </c>
      <c r="K376" t="s">
        <v>486</v>
      </c>
      <c r="L376" t="s">
        <v>6076</v>
      </c>
      <c r="M376" t="s">
        <v>6077</v>
      </c>
      <c r="N376" t="s">
        <v>109</v>
      </c>
      <c r="AI376" t="s">
        <v>6078</v>
      </c>
      <c r="AJ376" t="s">
        <v>6079</v>
      </c>
      <c r="AK376" t="s">
        <v>6080</v>
      </c>
      <c r="AL376">
        <v>60</v>
      </c>
      <c r="AN376">
        <v>1988</v>
      </c>
      <c r="AO376" t="s">
        <v>113</v>
      </c>
      <c r="AP376" t="s">
        <v>6081</v>
      </c>
      <c r="AQ376" t="s">
        <v>6082</v>
      </c>
      <c r="AR376" t="s">
        <v>6083</v>
      </c>
      <c r="AS376">
        <v>60</v>
      </c>
      <c r="AU376">
        <v>1992</v>
      </c>
      <c r="AV376" t="s">
        <v>109</v>
      </c>
      <c r="BC376" t="s">
        <v>113</v>
      </c>
      <c r="BD376" t="s">
        <v>6084</v>
      </c>
      <c r="BE376" t="s">
        <v>6085</v>
      </c>
      <c r="BF376" t="s">
        <v>6086</v>
      </c>
      <c r="BG376">
        <v>60</v>
      </c>
      <c r="BI376">
        <v>1997</v>
      </c>
      <c r="BJ376">
        <v>19</v>
      </c>
      <c r="BK376" t="s">
        <v>1991</v>
      </c>
      <c r="BL376">
        <v>53</v>
      </c>
      <c r="BM376" t="s">
        <v>6087</v>
      </c>
      <c r="BN376" t="s">
        <v>113</v>
      </c>
      <c r="BO376" t="s">
        <v>2773</v>
      </c>
      <c r="BP376" t="s">
        <v>6088</v>
      </c>
      <c r="BQ376" t="s">
        <v>6089</v>
      </c>
      <c r="BR376">
        <v>69</v>
      </c>
      <c r="BT376">
        <v>1999</v>
      </c>
      <c r="BU376">
        <v>31</v>
      </c>
      <c r="BV376" t="s">
        <v>1993</v>
      </c>
      <c r="BW376">
        <v>53</v>
      </c>
      <c r="BX376" t="s">
        <v>3517</v>
      </c>
      <c r="BY376" t="s">
        <v>113</v>
      </c>
      <c r="BZ376" t="s">
        <v>6090</v>
      </c>
      <c r="CA376" t="s">
        <v>6091</v>
      </c>
      <c r="CB376" t="s">
        <v>6092</v>
      </c>
      <c r="CC376">
        <v>60</v>
      </c>
      <c r="CE376">
        <v>2014</v>
      </c>
      <c r="CF376" t="s">
        <v>113</v>
      </c>
      <c r="CG376" t="s">
        <v>6093</v>
      </c>
      <c r="CH376" t="s">
        <v>6094</v>
      </c>
      <c r="CI376" t="s">
        <v>132</v>
      </c>
      <c r="CJ376">
        <v>2018</v>
      </c>
      <c r="CL376" t="s">
        <v>113</v>
      </c>
      <c r="CM376" t="s">
        <v>6095</v>
      </c>
      <c r="CN376" t="s">
        <v>113</v>
      </c>
      <c r="CO376" t="s">
        <v>6096</v>
      </c>
      <c r="CP376" t="s">
        <v>6097</v>
      </c>
      <c r="CQ376" t="s">
        <v>6099</v>
      </c>
      <c r="CR376" t="str">
        <f>HYPERLINK("https://nconnect.nicmar.ac.in/public/storage/profile/699c05fdbb880.png","Download")</f>
        <v>0</v>
      </c>
      <c r="CS376" t="str">
        <f>HYPERLINK("https://nconnect.nicmar.ac.in/pdf/542_resume_1771835370.pdf/Y2FyZWVy","View Resume")</f>
        <v>0</v>
      </c>
    </row>
    <row r="377" spans="1:97">
      <c r="A377" t="s">
        <v>774</v>
      </c>
      <c r="B377" t="s">
        <v>98</v>
      </c>
      <c r="C377" t="s">
        <v>705</v>
      </c>
      <c r="D377" t="s">
        <v>775</v>
      </c>
      <c r="E377" t="s">
        <v>6100</v>
      </c>
      <c r="F377" t="s">
        <v>6101</v>
      </c>
      <c r="G377">
        <v>9850443887</v>
      </c>
      <c r="H377" t="s">
        <v>103</v>
      </c>
      <c r="I377" t="s">
        <v>6102</v>
      </c>
      <c r="J377" t="s">
        <v>105</v>
      </c>
      <c r="K377" t="s">
        <v>507</v>
      </c>
      <c r="L377" t="s">
        <v>6103</v>
      </c>
      <c r="M377" t="s">
        <v>6104</v>
      </c>
      <c r="N377" t="s">
        <v>109</v>
      </c>
      <c r="AI377" t="s">
        <v>3101</v>
      </c>
      <c r="AJ377" t="s">
        <v>6105</v>
      </c>
      <c r="AK377" t="s">
        <v>6106</v>
      </c>
      <c r="AL377">
        <v>76</v>
      </c>
      <c r="AN377">
        <v>2002</v>
      </c>
      <c r="AO377" t="s">
        <v>113</v>
      </c>
      <c r="AP377" t="s">
        <v>6107</v>
      </c>
      <c r="AQ377" t="s">
        <v>6108</v>
      </c>
      <c r="AR377" t="s">
        <v>6109</v>
      </c>
      <c r="AS377">
        <v>70</v>
      </c>
      <c r="AU377">
        <v>2004</v>
      </c>
      <c r="AV377" t="s">
        <v>109</v>
      </c>
      <c r="BC377" t="s">
        <v>113</v>
      </c>
      <c r="BD377" t="s">
        <v>280</v>
      </c>
      <c r="BE377" t="s">
        <v>6110</v>
      </c>
      <c r="BF377" t="s">
        <v>748</v>
      </c>
      <c r="BG377">
        <v>64.83</v>
      </c>
      <c r="BI377">
        <v>2007</v>
      </c>
      <c r="BJ377">
        <v>19</v>
      </c>
      <c r="BK377" t="s">
        <v>6111</v>
      </c>
      <c r="BL377">
        <v>33</v>
      </c>
      <c r="BN377" t="s">
        <v>113</v>
      </c>
      <c r="BO377" t="s">
        <v>260</v>
      </c>
      <c r="BP377" t="s">
        <v>6112</v>
      </c>
      <c r="BQ377" t="s">
        <v>6113</v>
      </c>
      <c r="BR377">
        <v>67</v>
      </c>
      <c r="BS377">
        <v>2.68</v>
      </c>
      <c r="BT377">
        <v>2012</v>
      </c>
      <c r="BU377">
        <v>31</v>
      </c>
      <c r="BV377" t="s">
        <v>6114</v>
      </c>
      <c r="BW377">
        <v>52</v>
      </c>
      <c r="BX377" t="s">
        <v>6113</v>
      </c>
      <c r="BY377" t="s">
        <v>113</v>
      </c>
      <c r="BZ377" t="s">
        <v>280</v>
      </c>
      <c r="CA377" t="s">
        <v>6115</v>
      </c>
      <c r="CB377" t="s">
        <v>748</v>
      </c>
      <c r="CC377">
        <v>62</v>
      </c>
      <c r="CE377">
        <v>2009</v>
      </c>
      <c r="CF377" t="s">
        <v>113</v>
      </c>
      <c r="CG377" t="s">
        <v>748</v>
      </c>
      <c r="CH377" t="s">
        <v>6116</v>
      </c>
      <c r="CI377" t="s">
        <v>132</v>
      </c>
      <c r="CJ377">
        <v>2023</v>
      </c>
      <c r="CL377" t="s">
        <v>109</v>
      </c>
      <c r="CN377" t="s">
        <v>109</v>
      </c>
      <c r="CP377" t="s">
        <v>462</v>
      </c>
      <c r="CQ377" t="s">
        <v>6117</v>
      </c>
      <c r="CR377" t="s">
        <v>137</v>
      </c>
      <c r="CS377" t="str">
        <f>HYPERLINK("https://nconnect.nicmar.ac.in/pdf/462_resume_1771836381.pdf/Y2FyZWVy","View Resume")</f>
        <v>0</v>
      </c>
    </row>
    <row r="378" spans="1:97">
      <c r="A378" t="s">
        <v>374</v>
      </c>
      <c r="B378" t="s">
        <v>98</v>
      </c>
      <c r="C378" t="s">
        <v>166</v>
      </c>
      <c r="D378" t="s">
        <v>225</v>
      </c>
      <c r="E378" t="s">
        <v>6100</v>
      </c>
      <c r="F378" t="s">
        <v>6101</v>
      </c>
      <c r="G378">
        <v>9850443887</v>
      </c>
      <c r="H378" t="s">
        <v>103</v>
      </c>
      <c r="I378" t="s">
        <v>6102</v>
      </c>
      <c r="J378" t="s">
        <v>105</v>
      </c>
      <c r="K378" t="s">
        <v>507</v>
      </c>
      <c r="L378" t="s">
        <v>6103</v>
      </c>
      <c r="M378" t="s">
        <v>6104</v>
      </c>
      <c r="N378" t="s">
        <v>109</v>
      </c>
      <c r="AI378" t="s">
        <v>3101</v>
      </c>
      <c r="AJ378" t="s">
        <v>6105</v>
      </c>
      <c r="AK378" t="s">
        <v>6106</v>
      </c>
      <c r="AL378">
        <v>76</v>
      </c>
      <c r="AN378">
        <v>2002</v>
      </c>
      <c r="AO378" t="s">
        <v>113</v>
      </c>
      <c r="AP378" t="s">
        <v>6107</v>
      </c>
      <c r="AQ378" t="s">
        <v>6108</v>
      </c>
      <c r="AR378" t="s">
        <v>6109</v>
      </c>
      <c r="AS378">
        <v>70</v>
      </c>
      <c r="AU378">
        <v>2004</v>
      </c>
      <c r="AV378" t="s">
        <v>109</v>
      </c>
      <c r="BC378" t="s">
        <v>113</v>
      </c>
      <c r="BD378" t="s">
        <v>280</v>
      </c>
      <c r="BE378" t="s">
        <v>6110</v>
      </c>
      <c r="BF378" t="s">
        <v>748</v>
      </c>
      <c r="BG378">
        <v>64.83</v>
      </c>
      <c r="BI378">
        <v>2007</v>
      </c>
      <c r="BJ378">
        <v>19</v>
      </c>
      <c r="BK378" t="s">
        <v>6111</v>
      </c>
      <c r="BL378">
        <v>33</v>
      </c>
      <c r="BN378" t="s">
        <v>113</v>
      </c>
      <c r="BO378" t="s">
        <v>260</v>
      </c>
      <c r="BP378" t="s">
        <v>6112</v>
      </c>
      <c r="BQ378" t="s">
        <v>6113</v>
      </c>
      <c r="BR378">
        <v>67</v>
      </c>
      <c r="BS378">
        <v>2.68</v>
      </c>
      <c r="BT378">
        <v>2012</v>
      </c>
      <c r="BU378">
        <v>31</v>
      </c>
      <c r="BV378" t="s">
        <v>6114</v>
      </c>
      <c r="BW378">
        <v>52</v>
      </c>
      <c r="BX378" t="s">
        <v>6113</v>
      </c>
      <c r="BY378" t="s">
        <v>113</v>
      </c>
      <c r="BZ378" t="s">
        <v>280</v>
      </c>
      <c r="CA378" t="s">
        <v>6115</v>
      </c>
      <c r="CB378" t="s">
        <v>748</v>
      </c>
      <c r="CC378">
        <v>62</v>
      </c>
      <c r="CE378">
        <v>2009</v>
      </c>
      <c r="CF378" t="s">
        <v>113</v>
      </c>
      <c r="CG378" t="s">
        <v>748</v>
      </c>
      <c r="CH378" t="s">
        <v>6116</v>
      </c>
      <c r="CI378" t="s">
        <v>132</v>
      </c>
      <c r="CJ378">
        <v>2023</v>
      </c>
      <c r="CL378" t="s">
        <v>109</v>
      </c>
      <c r="CN378" t="s">
        <v>109</v>
      </c>
      <c r="CP378" t="s">
        <v>462</v>
      </c>
      <c r="CQ378" t="s">
        <v>6118</v>
      </c>
      <c r="CR378" t="s">
        <v>137</v>
      </c>
      <c r="CS378" t="str">
        <f>HYPERLINK("https://nconnect.nicmar.ac.in/pdf/462_resume_1771836381.pdf/Y2FyZWVy","View Resume")</f>
        <v>0</v>
      </c>
    </row>
    <row r="379" spans="1:97">
      <c r="A379" t="s">
        <v>374</v>
      </c>
      <c r="B379" t="s">
        <v>98</v>
      </c>
      <c r="C379" t="s">
        <v>166</v>
      </c>
      <c r="D379" t="s">
        <v>225</v>
      </c>
      <c r="E379" t="s">
        <v>6040</v>
      </c>
      <c r="F379" t="s">
        <v>6041</v>
      </c>
      <c r="G379">
        <v>9764700016</v>
      </c>
      <c r="H379" t="s">
        <v>103</v>
      </c>
      <c r="I379" t="s">
        <v>6042</v>
      </c>
      <c r="J379" t="s">
        <v>105</v>
      </c>
      <c r="K379" t="s">
        <v>425</v>
      </c>
      <c r="L379" t="s">
        <v>6043</v>
      </c>
      <c r="M379" t="s">
        <v>6044</v>
      </c>
      <c r="N379" t="s">
        <v>109</v>
      </c>
      <c r="AI379" t="s">
        <v>6045</v>
      </c>
      <c r="AJ379" t="s">
        <v>6046</v>
      </c>
      <c r="AK379" t="s">
        <v>343</v>
      </c>
      <c r="AL379">
        <v>59</v>
      </c>
      <c r="AN379">
        <v>1995</v>
      </c>
      <c r="AO379" t="s">
        <v>113</v>
      </c>
      <c r="AP379" t="s">
        <v>6047</v>
      </c>
      <c r="AQ379" t="s">
        <v>176</v>
      </c>
      <c r="AR379" t="s">
        <v>6032</v>
      </c>
      <c r="AS379">
        <v>68</v>
      </c>
      <c r="AU379">
        <v>1997</v>
      </c>
      <c r="AV379" t="s">
        <v>113</v>
      </c>
      <c r="AW379" t="s">
        <v>4436</v>
      </c>
      <c r="AX379" t="s">
        <v>6048</v>
      </c>
      <c r="AY379" t="s">
        <v>6032</v>
      </c>
      <c r="AZ379">
        <v>69</v>
      </c>
      <c r="BB379">
        <v>1999</v>
      </c>
      <c r="BC379" t="s">
        <v>113</v>
      </c>
      <c r="BD379" t="s">
        <v>2592</v>
      </c>
      <c r="BE379" t="s">
        <v>6049</v>
      </c>
      <c r="BF379" t="s">
        <v>6050</v>
      </c>
      <c r="BG379">
        <v>62</v>
      </c>
      <c r="BI379">
        <v>2002</v>
      </c>
      <c r="BJ379">
        <v>19</v>
      </c>
      <c r="BK379" t="s">
        <v>6051</v>
      </c>
      <c r="BL379">
        <v>11</v>
      </c>
      <c r="BN379" t="s">
        <v>109</v>
      </c>
      <c r="BY379" t="s">
        <v>109</v>
      </c>
      <c r="CF379" t="s">
        <v>109</v>
      </c>
      <c r="CL379" t="s">
        <v>113</v>
      </c>
      <c r="CM379" t="s">
        <v>6052</v>
      </c>
      <c r="CN379" t="s">
        <v>109</v>
      </c>
      <c r="CP379" t="s">
        <v>6053</v>
      </c>
      <c r="CQ379" t="s">
        <v>6119</v>
      </c>
      <c r="CR379" t="s">
        <v>137</v>
      </c>
      <c r="CS379" t="str">
        <f>HYPERLINK("https://nconnect.nicmar.ac.in/pdf/540_resume_1771832859.pdf/Y2FyZWVy","View Resume")</f>
        <v>0</v>
      </c>
    </row>
    <row r="380" spans="1:97">
      <c r="A380" t="s">
        <v>3623</v>
      </c>
      <c r="B380" t="s">
        <v>3624</v>
      </c>
      <c r="C380" t="s">
        <v>296</v>
      </c>
      <c r="D380" t="s">
        <v>297</v>
      </c>
      <c r="E380" t="s">
        <v>6120</v>
      </c>
      <c r="F380" t="s">
        <v>6121</v>
      </c>
      <c r="G380">
        <v>9600014440</v>
      </c>
      <c r="H380" t="s">
        <v>103</v>
      </c>
      <c r="I380" t="s">
        <v>6122</v>
      </c>
      <c r="J380" t="s">
        <v>105</v>
      </c>
      <c r="K380" t="s">
        <v>6123</v>
      </c>
      <c r="L380" t="s">
        <v>6124</v>
      </c>
      <c r="M380" t="s">
        <v>6125</v>
      </c>
      <c r="N380" t="s">
        <v>109</v>
      </c>
      <c r="AI380" t="s">
        <v>6126</v>
      </c>
      <c r="AJ380" t="s">
        <v>6127</v>
      </c>
      <c r="AK380" t="s">
        <v>6128</v>
      </c>
      <c r="AL380">
        <v>93.5</v>
      </c>
      <c r="AN380">
        <v>1982</v>
      </c>
      <c r="AO380" t="s">
        <v>113</v>
      </c>
      <c r="AP380" t="s">
        <v>6129</v>
      </c>
      <c r="AQ380" t="s">
        <v>6127</v>
      </c>
      <c r="AR380" t="s">
        <v>6130</v>
      </c>
      <c r="AS380">
        <v>93</v>
      </c>
      <c r="AU380">
        <v>1984</v>
      </c>
      <c r="AV380" t="s">
        <v>109</v>
      </c>
      <c r="BC380" t="s">
        <v>113</v>
      </c>
      <c r="BD380" t="s">
        <v>6131</v>
      </c>
      <c r="BE380" t="s">
        <v>6132</v>
      </c>
      <c r="BF380" t="s">
        <v>6133</v>
      </c>
      <c r="BG380">
        <v>67</v>
      </c>
      <c r="BI380">
        <v>1989</v>
      </c>
      <c r="BJ380">
        <v>8</v>
      </c>
      <c r="BL380">
        <v>2</v>
      </c>
      <c r="BN380" t="s">
        <v>113</v>
      </c>
      <c r="BO380" t="s">
        <v>6134</v>
      </c>
      <c r="BP380" t="s">
        <v>6135</v>
      </c>
      <c r="BQ380" t="s">
        <v>6136</v>
      </c>
      <c r="BR380">
        <v>64</v>
      </c>
      <c r="BT380">
        <v>1991</v>
      </c>
      <c r="BU380">
        <v>20</v>
      </c>
      <c r="BW380">
        <v>38</v>
      </c>
      <c r="BY380" t="s">
        <v>109</v>
      </c>
      <c r="CF380" t="s">
        <v>109</v>
      </c>
      <c r="CL380" t="s">
        <v>113</v>
      </c>
      <c r="CM380" t="s">
        <v>6137</v>
      </c>
      <c r="CN380" t="s">
        <v>113</v>
      </c>
      <c r="CO380" t="s">
        <v>6138</v>
      </c>
      <c r="CP380" t="s">
        <v>6139</v>
      </c>
      <c r="CQ380" t="s">
        <v>6140</v>
      </c>
      <c r="CR380" t="s">
        <v>137</v>
      </c>
      <c r="CS380" t="str">
        <f>HYPERLINK("https://nconnect.nicmar.ac.in/pdf/544_resume_1771838521.pdf/Y2FyZWVy","View Resume")</f>
        <v>0</v>
      </c>
    </row>
    <row r="381" spans="1:97">
      <c r="A381" t="s">
        <v>318</v>
      </c>
      <c r="B381" t="s">
        <v>319</v>
      </c>
      <c r="C381" t="s">
        <v>166</v>
      </c>
      <c r="D381" t="s">
        <v>320</v>
      </c>
      <c r="E381" t="s">
        <v>6141</v>
      </c>
      <c r="F381" t="s">
        <v>6142</v>
      </c>
      <c r="G381">
        <v>9850693698</v>
      </c>
      <c r="H381" t="s">
        <v>170</v>
      </c>
      <c r="I381" t="s">
        <v>6143</v>
      </c>
      <c r="J381" t="s">
        <v>105</v>
      </c>
      <c r="K381" t="s">
        <v>229</v>
      </c>
      <c r="L381" t="s">
        <v>6144</v>
      </c>
      <c r="M381" t="s">
        <v>6145</v>
      </c>
      <c r="N381" t="s">
        <v>109</v>
      </c>
      <c r="AI381" t="s">
        <v>6146</v>
      </c>
      <c r="AJ381" t="s">
        <v>6147</v>
      </c>
      <c r="AK381" t="s">
        <v>4231</v>
      </c>
      <c r="AL381">
        <v>58</v>
      </c>
      <c r="AM381">
        <v>0</v>
      </c>
      <c r="AN381">
        <v>1999</v>
      </c>
      <c r="AO381" t="s">
        <v>113</v>
      </c>
      <c r="AP381" t="s">
        <v>6148</v>
      </c>
      <c r="AQ381" t="s">
        <v>6147</v>
      </c>
      <c r="AR381" t="s">
        <v>6149</v>
      </c>
      <c r="AS381">
        <v>74</v>
      </c>
      <c r="AU381">
        <v>2001</v>
      </c>
      <c r="AV381" t="s">
        <v>109</v>
      </c>
      <c r="BC381" t="s">
        <v>113</v>
      </c>
      <c r="BD381" t="s">
        <v>2753</v>
      </c>
      <c r="BE381" t="s">
        <v>6150</v>
      </c>
      <c r="BF381" t="s">
        <v>6151</v>
      </c>
      <c r="BG381">
        <v>65</v>
      </c>
      <c r="BI381">
        <v>2004</v>
      </c>
      <c r="BJ381">
        <v>19</v>
      </c>
      <c r="BK381" t="s">
        <v>1991</v>
      </c>
      <c r="BL381">
        <v>53</v>
      </c>
      <c r="BM381" t="s">
        <v>6151</v>
      </c>
      <c r="BN381" t="s">
        <v>113</v>
      </c>
      <c r="BO381" t="s">
        <v>2753</v>
      </c>
      <c r="BP381" t="s">
        <v>6152</v>
      </c>
      <c r="BQ381" t="s">
        <v>1334</v>
      </c>
      <c r="BR381">
        <v>64</v>
      </c>
      <c r="BT381">
        <v>2006</v>
      </c>
      <c r="BU381">
        <v>31</v>
      </c>
      <c r="BV381" t="s">
        <v>387</v>
      </c>
      <c r="BW381">
        <v>23</v>
      </c>
      <c r="BY381" t="s">
        <v>113</v>
      </c>
      <c r="BZ381" t="s">
        <v>2753</v>
      </c>
      <c r="CA381" t="s">
        <v>6153</v>
      </c>
      <c r="CB381" t="s">
        <v>339</v>
      </c>
      <c r="CC381">
        <v>63</v>
      </c>
      <c r="CE381">
        <v>2007</v>
      </c>
      <c r="CF381" t="s">
        <v>113</v>
      </c>
      <c r="CG381" t="s">
        <v>6154</v>
      </c>
      <c r="CH381" t="s">
        <v>6155</v>
      </c>
      <c r="CI381" t="s">
        <v>132</v>
      </c>
      <c r="CJ381">
        <v>2015</v>
      </c>
      <c r="CL381" t="s">
        <v>113</v>
      </c>
      <c r="CM381" t="s">
        <v>6156</v>
      </c>
      <c r="CN381" t="s">
        <v>113</v>
      </c>
      <c r="CO381" t="s">
        <v>6157</v>
      </c>
      <c r="CP381" t="s">
        <v>3306</v>
      </c>
      <c r="CQ381" t="s">
        <v>6158</v>
      </c>
      <c r="CR381" t="str">
        <f>HYPERLINK("https://nconnect.nicmar.ac.in/public/storage/profile/699c1fae413ed.png","Download")</f>
        <v>0</v>
      </c>
      <c r="CS381" t="str">
        <f>HYPERLINK("https://nconnect.nicmar.ac.in/pdf/549_resume_1771839329.pdf/Y2FyZWVy","View Resume")</f>
        <v>0</v>
      </c>
    </row>
    <row r="382" spans="1:97">
      <c r="A382" t="s">
        <v>165</v>
      </c>
      <c r="B382" t="s">
        <v>139</v>
      </c>
      <c r="C382" t="s">
        <v>166</v>
      </c>
      <c r="D382" t="s">
        <v>167</v>
      </c>
      <c r="E382" t="s">
        <v>6159</v>
      </c>
      <c r="F382" t="s">
        <v>6160</v>
      </c>
      <c r="G382">
        <v>8412020925</v>
      </c>
      <c r="H382" t="s">
        <v>170</v>
      </c>
      <c r="I382" t="s">
        <v>6161</v>
      </c>
      <c r="J382" t="s">
        <v>105</v>
      </c>
      <c r="K382" t="s">
        <v>6162</v>
      </c>
      <c r="L382" t="s">
        <v>6163</v>
      </c>
      <c r="M382" t="s">
        <v>6164</v>
      </c>
      <c r="N382" t="s">
        <v>109</v>
      </c>
      <c r="AI382" t="s">
        <v>6165</v>
      </c>
      <c r="AJ382" t="s">
        <v>4700</v>
      </c>
      <c r="AK382" t="s">
        <v>6166</v>
      </c>
      <c r="AL382">
        <v>92</v>
      </c>
      <c r="AN382">
        <v>2013</v>
      </c>
      <c r="AO382" t="s">
        <v>113</v>
      </c>
      <c r="AP382" t="s">
        <v>6167</v>
      </c>
      <c r="AQ382" t="s">
        <v>1547</v>
      </c>
      <c r="AR382" t="s">
        <v>6168</v>
      </c>
      <c r="AS382">
        <v>78</v>
      </c>
      <c r="AU382">
        <v>2015</v>
      </c>
      <c r="AV382" t="s">
        <v>113</v>
      </c>
      <c r="AW382" t="s">
        <v>1050</v>
      </c>
      <c r="AX382" t="s">
        <v>6169</v>
      </c>
      <c r="AY382" t="s">
        <v>1050</v>
      </c>
      <c r="AZ382">
        <v>88</v>
      </c>
      <c r="BB382">
        <v>2018</v>
      </c>
      <c r="BC382" t="s">
        <v>113</v>
      </c>
      <c r="BD382" t="s">
        <v>6170</v>
      </c>
      <c r="BE382" t="s">
        <v>6171</v>
      </c>
      <c r="BF382" t="s">
        <v>4148</v>
      </c>
      <c r="BG382">
        <v>63</v>
      </c>
      <c r="BI382">
        <v>2018</v>
      </c>
      <c r="BJ382">
        <v>19</v>
      </c>
      <c r="BK382" t="s">
        <v>6172</v>
      </c>
      <c r="BL382">
        <v>53</v>
      </c>
      <c r="BM382" t="s">
        <v>6173</v>
      </c>
      <c r="BN382" t="s">
        <v>113</v>
      </c>
      <c r="BO382" t="s">
        <v>280</v>
      </c>
      <c r="BP382" t="s">
        <v>6174</v>
      </c>
      <c r="BQ382" t="s">
        <v>6175</v>
      </c>
      <c r="BR382">
        <v>851</v>
      </c>
      <c r="BT382">
        <v>2021</v>
      </c>
      <c r="BU382">
        <v>31</v>
      </c>
      <c r="BV382" t="s">
        <v>6176</v>
      </c>
      <c r="BW382">
        <v>32</v>
      </c>
      <c r="BY382" t="s">
        <v>109</v>
      </c>
      <c r="CF382" t="s">
        <v>113</v>
      </c>
      <c r="CG382" t="s">
        <v>6177</v>
      </c>
      <c r="CH382" t="s">
        <v>6178</v>
      </c>
      <c r="CI382" t="s">
        <v>241</v>
      </c>
      <c r="CL382" t="s">
        <v>113</v>
      </c>
      <c r="CM382" t="s">
        <v>6179</v>
      </c>
      <c r="CN382" t="s">
        <v>113</v>
      </c>
      <c r="CO382" t="s">
        <v>6180</v>
      </c>
      <c r="CP382" t="s">
        <v>6181</v>
      </c>
      <c r="CQ382" t="s">
        <v>6158</v>
      </c>
      <c r="CR382" t="s">
        <v>137</v>
      </c>
      <c r="CS382" t="str">
        <f>HYPERLINK("https://nconnect.nicmar.ac.in/pdf/551_resume_1771839341.pdf/Y2FyZWVy","View Resume")</f>
        <v>0</v>
      </c>
    </row>
    <row r="383" spans="1:97">
      <c r="A383" t="s">
        <v>372</v>
      </c>
      <c r="B383" t="s">
        <v>139</v>
      </c>
      <c r="C383" t="s">
        <v>296</v>
      </c>
      <c r="D383" t="s">
        <v>373</v>
      </c>
      <c r="E383" t="s">
        <v>6182</v>
      </c>
      <c r="F383" t="s">
        <v>6183</v>
      </c>
      <c r="G383">
        <v>9020321332</v>
      </c>
      <c r="H383" t="s">
        <v>103</v>
      </c>
      <c r="I383" t="s">
        <v>6184</v>
      </c>
      <c r="J383" t="s">
        <v>105</v>
      </c>
      <c r="K383" t="s">
        <v>6185</v>
      </c>
      <c r="L383" t="s">
        <v>6186</v>
      </c>
      <c r="M383" t="s">
        <v>6187</v>
      </c>
      <c r="N383" t="s">
        <v>109</v>
      </c>
      <c r="AI383" t="s">
        <v>6188</v>
      </c>
      <c r="AJ383" t="s">
        <v>6189</v>
      </c>
      <c r="AK383" t="s">
        <v>6190</v>
      </c>
      <c r="AL383">
        <v>96</v>
      </c>
      <c r="AN383">
        <v>2009</v>
      </c>
      <c r="AO383" t="s">
        <v>113</v>
      </c>
      <c r="AP383" t="s">
        <v>6191</v>
      </c>
      <c r="AQ383" t="s">
        <v>6192</v>
      </c>
      <c r="AR383" t="s">
        <v>6193</v>
      </c>
      <c r="AS383">
        <v>92</v>
      </c>
      <c r="AU383">
        <v>2011</v>
      </c>
      <c r="AV383" t="s">
        <v>109</v>
      </c>
      <c r="BC383" t="s">
        <v>113</v>
      </c>
      <c r="BD383" t="s">
        <v>6194</v>
      </c>
      <c r="BE383" t="s">
        <v>6195</v>
      </c>
      <c r="BF383" t="s">
        <v>310</v>
      </c>
      <c r="BG383">
        <v>78</v>
      </c>
      <c r="BH383">
        <v>7.82</v>
      </c>
      <c r="BI383">
        <v>2015</v>
      </c>
      <c r="BJ383">
        <v>1</v>
      </c>
      <c r="BL383">
        <v>9</v>
      </c>
      <c r="BN383" t="s">
        <v>113</v>
      </c>
      <c r="BO383" t="s">
        <v>6196</v>
      </c>
      <c r="BP383" t="s">
        <v>1410</v>
      </c>
      <c r="BQ383" t="s">
        <v>1354</v>
      </c>
      <c r="BR383">
        <v>78</v>
      </c>
      <c r="BS383">
        <v>7.83</v>
      </c>
      <c r="BT383">
        <v>2019</v>
      </c>
      <c r="BU383">
        <v>12</v>
      </c>
      <c r="BW383">
        <v>15</v>
      </c>
      <c r="BY383" t="s">
        <v>109</v>
      </c>
      <c r="CF383" t="s">
        <v>113</v>
      </c>
      <c r="CG383" t="s">
        <v>5752</v>
      </c>
      <c r="CH383" t="s">
        <v>6197</v>
      </c>
      <c r="CI383" t="s">
        <v>241</v>
      </c>
      <c r="CK383" t="s">
        <v>113</v>
      </c>
      <c r="CL383" t="s">
        <v>113</v>
      </c>
      <c r="CM383" t="s">
        <v>6198</v>
      </c>
      <c r="CN383" t="s">
        <v>109</v>
      </c>
      <c r="CP383" t="s">
        <v>6199</v>
      </c>
      <c r="CQ383" t="s">
        <v>6200</v>
      </c>
      <c r="CR383" t="str">
        <f>HYPERLINK("https://nconnect.nicmar.ac.in/public/storage/profile/69982f24ae6f8.png","Download")</f>
        <v>0</v>
      </c>
      <c r="CS383" t="str">
        <f>HYPERLINK("https://nconnect.nicmar.ac.in/pdf/431_resume_1771823859.pdf/Y2FyZWVy","View Resume")</f>
        <v>0</v>
      </c>
    </row>
    <row r="384" spans="1:97">
      <c r="A384" t="s">
        <v>2600</v>
      </c>
      <c r="B384" t="s">
        <v>139</v>
      </c>
      <c r="C384" t="s">
        <v>296</v>
      </c>
      <c r="D384" t="s">
        <v>2601</v>
      </c>
      <c r="E384" t="s">
        <v>6182</v>
      </c>
      <c r="F384" t="s">
        <v>6183</v>
      </c>
      <c r="G384">
        <v>9020321332</v>
      </c>
      <c r="H384" t="s">
        <v>103</v>
      </c>
      <c r="I384" t="s">
        <v>6184</v>
      </c>
      <c r="J384" t="s">
        <v>105</v>
      </c>
      <c r="K384" t="s">
        <v>6185</v>
      </c>
      <c r="L384" t="s">
        <v>6186</v>
      </c>
      <c r="M384" t="s">
        <v>6187</v>
      </c>
      <c r="N384" t="s">
        <v>109</v>
      </c>
      <c r="AI384" t="s">
        <v>6188</v>
      </c>
      <c r="AJ384" t="s">
        <v>6189</v>
      </c>
      <c r="AK384" t="s">
        <v>6190</v>
      </c>
      <c r="AL384">
        <v>96</v>
      </c>
      <c r="AN384">
        <v>2009</v>
      </c>
      <c r="AO384" t="s">
        <v>113</v>
      </c>
      <c r="AP384" t="s">
        <v>6191</v>
      </c>
      <c r="AQ384" t="s">
        <v>6192</v>
      </c>
      <c r="AR384" t="s">
        <v>6193</v>
      </c>
      <c r="AS384">
        <v>92</v>
      </c>
      <c r="AU384">
        <v>2011</v>
      </c>
      <c r="AV384" t="s">
        <v>109</v>
      </c>
      <c r="BC384" t="s">
        <v>113</v>
      </c>
      <c r="BD384" t="s">
        <v>6194</v>
      </c>
      <c r="BE384" t="s">
        <v>6195</v>
      </c>
      <c r="BF384" t="s">
        <v>310</v>
      </c>
      <c r="BG384">
        <v>78</v>
      </c>
      <c r="BH384">
        <v>7.82</v>
      </c>
      <c r="BI384">
        <v>2015</v>
      </c>
      <c r="BJ384">
        <v>1</v>
      </c>
      <c r="BL384">
        <v>9</v>
      </c>
      <c r="BN384" t="s">
        <v>113</v>
      </c>
      <c r="BO384" t="s">
        <v>6196</v>
      </c>
      <c r="BP384" t="s">
        <v>1410</v>
      </c>
      <c r="BQ384" t="s">
        <v>1354</v>
      </c>
      <c r="BR384">
        <v>78</v>
      </c>
      <c r="BS384">
        <v>7.83</v>
      </c>
      <c r="BT384">
        <v>2019</v>
      </c>
      <c r="BU384">
        <v>12</v>
      </c>
      <c r="BW384">
        <v>15</v>
      </c>
      <c r="BY384" t="s">
        <v>109</v>
      </c>
      <c r="CF384" t="s">
        <v>113</v>
      </c>
      <c r="CG384" t="s">
        <v>5752</v>
      </c>
      <c r="CH384" t="s">
        <v>6197</v>
      </c>
      <c r="CI384" t="s">
        <v>241</v>
      </c>
      <c r="CK384" t="s">
        <v>113</v>
      </c>
      <c r="CL384" t="s">
        <v>113</v>
      </c>
      <c r="CM384" t="s">
        <v>6198</v>
      </c>
      <c r="CN384" t="s">
        <v>109</v>
      </c>
      <c r="CP384" t="s">
        <v>6199</v>
      </c>
      <c r="CQ384" t="s">
        <v>6200</v>
      </c>
      <c r="CR384" t="str">
        <f>HYPERLINK("https://nconnect.nicmar.ac.in/public/storage/profile/69982f24ae6f8.png","Download")</f>
        <v>0</v>
      </c>
      <c r="CS384" t="str">
        <f>HYPERLINK("https://nconnect.nicmar.ac.in/pdf/431_resume_1771823859.pdf/Y2FyZWVy","View Resume")</f>
        <v>0</v>
      </c>
    </row>
    <row r="385" spans="1:97">
      <c r="A385" t="s">
        <v>369</v>
      </c>
      <c r="B385" t="s">
        <v>139</v>
      </c>
      <c r="C385" t="s">
        <v>296</v>
      </c>
      <c r="D385" t="s">
        <v>370</v>
      </c>
      <c r="E385" t="s">
        <v>6182</v>
      </c>
      <c r="F385" t="s">
        <v>6183</v>
      </c>
      <c r="G385">
        <v>9020321332</v>
      </c>
      <c r="H385" t="s">
        <v>103</v>
      </c>
      <c r="I385" t="s">
        <v>6184</v>
      </c>
      <c r="J385" t="s">
        <v>105</v>
      </c>
      <c r="K385" t="s">
        <v>6185</v>
      </c>
      <c r="L385" t="s">
        <v>6186</v>
      </c>
      <c r="M385" t="s">
        <v>6187</v>
      </c>
      <c r="N385" t="s">
        <v>109</v>
      </c>
      <c r="AI385" t="s">
        <v>6188</v>
      </c>
      <c r="AJ385" t="s">
        <v>6189</v>
      </c>
      <c r="AK385" t="s">
        <v>6190</v>
      </c>
      <c r="AL385">
        <v>96</v>
      </c>
      <c r="AN385">
        <v>2009</v>
      </c>
      <c r="AO385" t="s">
        <v>113</v>
      </c>
      <c r="AP385" t="s">
        <v>6191</v>
      </c>
      <c r="AQ385" t="s">
        <v>6192</v>
      </c>
      <c r="AR385" t="s">
        <v>6193</v>
      </c>
      <c r="AS385">
        <v>92</v>
      </c>
      <c r="AU385">
        <v>2011</v>
      </c>
      <c r="AV385" t="s">
        <v>109</v>
      </c>
      <c r="BC385" t="s">
        <v>113</v>
      </c>
      <c r="BD385" t="s">
        <v>6194</v>
      </c>
      <c r="BE385" t="s">
        <v>6195</v>
      </c>
      <c r="BF385" t="s">
        <v>310</v>
      </c>
      <c r="BG385">
        <v>78</v>
      </c>
      <c r="BH385">
        <v>7.82</v>
      </c>
      <c r="BI385">
        <v>2015</v>
      </c>
      <c r="BJ385">
        <v>1</v>
      </c>
      <c r="BL385">
        <v>9</v>
      </c>
      <c r="BN385" t="s">
        <v>113</v>
      </c>
      <c r="BO385" t="s">
        <v>6196</v>
      </c>
      <c r="BP385" t="s">
        <v>1410</v>
      </c>
      <c r="BQ385" t="s">
        <v>1354</v>
      </c>
      <c r="BR385">
        <v>78</v>
      </c>
      <c r="BS385">
        <v>7.83</v>
      </c>
      <c r="BT385">
        <v>2019</v>
      </c>
      <c r="BU385">
        <v>12</v>
      </c>
      <c r="BW385">
        <v>15</v>
      </c>
      <c r="BY385" t="s">
        <v>109</v>
      </c>
      <c r="CF385" t="s">
        <v>113</v>
      </c>
      <c r="CG385" t="s">
        <v>5752</v>
      </c>
      <c r="CH385" t="s">
        <v>6197</v>
      </c>
      <c r="CI385" t="s">
        <v>241</v>
      </c>
      <c r="CK385" t="s">
        <v>113</v>
      </c>
      <c r="CL385" t="s">
        <v>113</v>
      </c>
      <c r="CM385" t="s">
        <v>6198</v>
      </c>
      <c r="CN385" t="s">
        <v>109</v>
      </c>
      <c r="CP385" t="s">
        <v>6199</v>
      </c>
      <c r="CQ385" t="s">
        <v>6201</v>
      </c>
      <c r="CR385" t="str">
        <f>HYPERLINK("https://nconnect.nicmar.ac.in/public/storage/profile/69982f24ae6f8.png","Download")</f>
        <v>0</v>
      </c>
      <c r="CS385" t="str">
        <f>HYPERLINK("https://nconnect.nicmar.ac.in/pdf/431_resume_1771823859.pdf/Y2FyZWVy","View Resume")</f>
        <v>0</v>
      </c>
    </row>
    <row r="386" spans="1:97">
      <c r="A386" t="s">
        <v>3623</v>
      </c>
      <c r="B386" t="s">
        <v>3624</v>
      </c>
      <c r="C386" t="s">
        <v>296</v>
      </c>
      <c r="D386" t="s">
        <v>297</v>
      </c>
      <c r="E386" t="s">
        <v>6182</v>
      </c>
      <c r="F386" t="s">
        <v>6183</v>
      </c>
      <c r="G386">
        <v>9020321332</v>
      </c>
      <c r="H386" t="s">
        <v>103</v>
      </c>
      <c r="I386" t="s">
        <v>6184</v>
      </c>
      <c r="J386" t="s">
        <v>105</v>
      </c>
      <c r="K386" t="s">
        <v>6185</v>
      </c>
      <c r="L386" t="s">
        <v>6186</v>
      </c>
      <c r="M386" t="s">
        <v>6187</v>
      </c>
      <c r="N386" t="s">
        <v>109</v>
      </c>
      <c r="AI386" t="s">
        <v>6188</v>
      </c>
      <c r="AJ386" t="s">
        <v>6189</v>
      </c>
      <c r="AK386" t="s">
        <v>6190</v>
      </c>
      <c r="AL386">
        <v>96</v>
      </c>
      <c r="AN386">
        <v>2009</v>
      </c>
      <c r="AO386" t="s">
        <v>113</v>
      </c>
      <c r="AP386" t="s">
        <v>6191</v>
      </c>
      <c r="AQ386" t="s">
        <v>6192</v>
      </c>
      <c r="AR386" t="s">
        <v>6193</v>
      </c>
      <c r="AS386">
        <v>92</v>
      </c>
      <c r="AU386">
        <v>2011</v>
      </c>
      <c r="AV386" t="s">
        <v>109</v>
      </c>
      <c r="BC386" t="s">
        <v>113</v>
      </c>
      <c r="BD386" t="s">
        <v>6194</v>
      </c>
      <c r="BE386" t="s">
        <v>6195</v>
      </c>
      <c r="BF386" t="s">
        <v>310</v>
      </c>
      <c r="BG386">
        <v>78</v>
      </c>
      <c r="BH386">
        <v>7.82</v>
      </c>
      <c r="BI386">
        <v>2015</v>
      </c>
      <c r="BJ386">
        <v>1</v>
      </c>
      <c r="BL386">
        <v>9</v>
      </c>
      <c r="BN386" t="s">
        <v>113</v>
      </c>
      <c r="BO386" t="s">
        <v>6196</v>
      </c>
      <c r="BP386" t="s">
        <v>1410</v>
      </c>
      <c r="BQ386" t="s">
        <v>1354</v>
      </c>
      <c r="BR386">
        <v>78</v>
      </c>
      <c r="BS386">
        <v>7.83</v>
      </c>
      <c r="BT386">
        <v>2019</v>
      </c>
      <c r="BU386">
        <v>12</v>
      </c>
      <c r="BW386">
        <v>15</v>
      </c>
      <c r="BY386" t="s">
        <v>109</v>
      </c>
      <c r="CF386" t="s">
        <v>113</v>
      </c>
      <c r="CG386" t="s">
        <v>5752</v>
      </c>
      <c r="CH386" t="s">
        <v>6197</v>
      </c>
      <c r="CI386" t="s">
        <v>241</v>
      </c>
      <c r="CK386" t="s">
        <v>113</v>
      </c>
      <c r="CL386" t="s">
        <v>113</v>
      </c>
      <c r="CM386" t="s">
        <v>6198</v>
      </c>
      <c r="CN386" t="s">
        <v>109</v>
      </c>
      <c r="CP386" t="s">
        <v>6199</v>
      </c>
      <c r="CQ386" t="s">
        <v>6202</v>
      </c>
      <c r="CR386" t="str">
        <f>HYPERLINK("https://nconnect.nicmar.ac.in/public/storage/profile/69982f24ae6f8.png","Download")</f>
        <v>0</v>
      </c>
      <c r="CS386" t="str">
        <f>HYPERLINK("https://nconnect.nicmar.ac.in/pdf/431_resume_1771823859.pdf/Y2FyZWVy","View Resume")</f>
        <v>0</v>
      </c>
    </row>
    <row r="387" spans="1:97">
      <c r="A387" t="s">
        <v>1207</v>
      </c>
      <c r="B387" t="s">
        <v>139</v>
      </c>
      <c r="C387" t="s">
        <v>166</v>
      </c>
      <c r="D387" t="s">
        <v>1208</v>
      </c>
      <c r="E387" t="s">
        <v>6203</v>
      </c>
      <c r="F387" t="s">
        <v>6204</v>
      </c>
      <c r="G387">
        <v>9309940987</v>
      </c>
      <c r="H387" t="s">
        <v>103</v>
      </c>
      <c r="I387" t="s">
        <v>6205</v>
      </c>
      <c r="J387" t="s">
        <v>105</v>
      </c>
      <c r="K387" t="s">
        <v>273</v>
      </c>
      <c r="L387" t="s">
        <v>6206</v>
      </c>
      <c r="M387" t="s">
        <v>6207</v>
      </c>
      <c r="N387" t="s">
        <v>109</v>
      </c>
      <c r="AI387" t="s">
        <v>6208</v>
      </c>
      <c r="AJ387" t="s">
        <v>6209</v>
      </c>
      <c r="AK387" t="s">
        <v>6210</v>
      </c>
      <c r="AL387">
        <v>80.18</v>
      </c>
      <c r="AN387">
        <v>2012</v>
      </c>
      <c r="AO387" t="s">
        <v>113</v>
      </c>
      <c r="AP387" t="s">
        <v>6211</v>
      </c>
      <c r="AQ387" t="s">
        <v>6209</v>
      </c>
      <c r="AR387" t="s">
        <v>408</v>
      </c>
      <c r="AS387">
        <v>53.38</v>
      </c>
      <c r="AU387">
        <v>2014</v>
      </c>
      <c r="AV387" t="s">
        <v>109</v>
      </c>
      <c r="BC387" t="s">
        <v>113</v>
      </c>
      <c r="BD387" t="s">
        <v>280</v>
      </c>
      <c r="BE387" t="s">
        <v>6212</v>
      </c>
      <c r="BF387" t="s">
        <v>6213</v>
      </c>
      <c r="BG387">
        <v>61.66</v>
      </c>
      <c r="BI387">
        <v>2018</v>
      </c>
      <c r="BJ387">
        <v>19</v>
      </c>
      <c r="BK387" t="s">
        <v>2511</v>
      </c>
      <c r="BL387">
        <v>53</v>
      </c>
      <c r="BM387" t="s">
        <v>1872</v>
      </c>
      <c r="BN387" t="s">
        <v>113</v>
      </c>
      <c r="BO387" t="s">
        <v>280</v>
      </c>
      <c r="BP387" t="s">
        <v>6214</v>
      </c>
      <c r="BQ387" t="s">
        <v>6215</v>
      </c>
      <c r="BR387">
        <v>68.23</v>
      </c>
      <c r="BT387">
        <v>2020</v>
      </c>
      <c r="BU387">
        <v>31</v>
      </c>
      <c r="BV387" t="s">
        <v>340</v>
      </c>
      <c r="BW387">
        <v>32</v>
      </c>
      <c r="BX387" t="s">
        <v>6177</v>
      </c>
      <c r="BY387" t="s">
        <v>109</v>
      </c>
      <c r="CF387" t="s">
        <v>113</v>
      </c>
      <c r="CG387" t="s">
        <v>6216</v>
      </c>
      <c r="CH387" t="s">
        <v>6217</v>
      </c>
      <c r="CI387" t="s">
        <v>241</v>
      </c>
      <c r="CK387" t="s">
        <v>109</v>
      </c>
      <c r="CL387" t="s">
        <v>113</v>
      </c>
      <c r="CM387" t="s">
        <v>6218</v>
      </c>
      <c r="CN387" t="s">
        <v>113</v>
      </c>
      <c r="CO387" t="s">
        <v>6219</v>
      </c>
      <c r="CP387" t="s">
        <v>6220</v>
      </c>
      <c r="CQ387" t="s">
        <v>6221</v>
      </c>
      <c r="CR387" t="str">
        <f>HYPERLINK("https://nconnect.nicmar.ac.in/public/storage/profile/699c25793e9bc.png","Download")</f>
        <v>0</v>
      </c>
      <c r="CS387" t="str">
        <f>HYPERLINK("https://nconnect.nicmar.ac.in/pdf/118_resume_1771840730.pdf/Y2FyZWVy","View Resume")</f>
        <v>0</v>
      </c>
    </row>
    <row r="388" spans="1:97">
      <c r="A388" t="s">
        <v>3623</v>
      </c>
      <c r="B388" t="s">
        <v>3624</v>
      </c>
      <c r="C388" t="s">
        <v>296</v>
      </c>
      <c r="D388" t="s">
        <v>297</v>
      </c>
      <c r="E388" t="s">
        <v>6222</v>
      </c>
      <c r="F388" t="s">
        <v>6223</v>
      </c>
      <c r="G388">
        <v>7276231975</v>
      </c>
      <c r="H388" t="s">
        <v>103</v>
      </c>
      <c r="I388" t="s">
        <v>6224</v>
      </c>
      <c r="J388" t="s">
        <v>105</v>
      </c>
      <c r="K388" t="s">
        <v>4144</v>
      </c>
      <c r="L388" t="s">
        <v>6225</v>
      </c>
      <c r="M388" t="s">
        <v>6226</v>
      </c>
      <c r="N388" t="s">
        <v>109</v>
      </c>
      <c r="AI388" t="s">
        <v>6227</v>
      </c>
      <c r="AJ388" t="s">
        <v>353</v>
      </c>
      <c r="AK388" t="s">
        <v>6004</v>
      </c>
      <c r="AL388">
        <v>76.76</v>
      </c>
      <c r="AN388">
        <v>2007</v>
      </c>
      <c r="AO388" t="s">
        <v>109</v>
      </c>
      <c r="AV388" t="s">
        <v>113</v>
      </c>
      <c r="AW388" t="s">
        <v>355</v>
      </c>
      <c r="AX388" t="s">
        <v>6228</v>
      </c>
      <c r="AY388" t="s">
        <v>6229</v>
      </c>
      <c r="AZ388">
        <v>77.07</v>
      </c>
      <c r="BB388">
        <v>2010</v>
      </c>
      <c r="BC388" t="s">
        <v>113</v>
      </c>
      <c r="BD388" t="s">
        <v>359</v>
      </c>
      <c r="BE388" t="s">
        <v>6230</v>
      </c>
      <c r="BF388" t="s">
        <v>6231</v>
      </c>
      <c r="BG388">
        <v>74.45</v>
      </c>
      <c r="BI388">
        <v>2013</v>
      </c>
      <c r="BJ388">
        <v>2</v>
      </c>
      <c r="BL388">
        <v>9</v>
      </c>
      <c r="BN388" t="s">
        <v>113</v>
      </c>
      <c r="BO388" t="s">
        <v>6232</v>
      </c>
      <c r="BP388" t="s">
        <v>6233</v>
      </c>
      <c r="BQ388" t="s">
        <v>6234</v>
      </c>
      <c r="BR388">
        <v>67.45</v>
      </c>
      <c r="BT388">
        <v>2018</v>
      </c>
      <c r="BU388">
        <v>20</v>
      </c>
      <c r="BW388">
        <v>5</v>
      </c>
      <c r="BY388" t="s">
        <v>109</v>
      </c>
      <c r="CF388" t="s">
        <v>113</v>
      </c>
      <c r="CG388" t="s">
        <v>6235</v>
      </c>
      <c r="CH388" t="s">
        <v>6236</v>
      </c>
      <c r="CI388" t="s">
        <v>241</v>
      </c>
      <c r="CK388" t="s">
        <v>109</v>
      </c>
      <c r="CL388" t="s">
        <v>113</v>
      </c>
      <c r="CM388" t="s">
        <v>6237</v>
      </c>
      <c r="CN388" t="s">
        <v>113</v>
      </c>
      <c r="CO388" t="s">
        <v>6238</v>
      </c>
      <c r="CP388" t="s">
        <v>6239</v>
      </c>
      <c r="CQ388" t="s">
        <v>6240</v>
      </c>
      <c r="CR388" t="s">
        <v>137</v>
      </c>
      <c r="CS388" t="str">
        <f>HYPERLINK("https://nconnect.nicmar.ac.in/pdf/547_resume_1771840334.pdf/Y2FyZWVy","View Resume")</f>
        <v>0</v>
      </c>
    </row>
    <row r="389" spans="1:97">
      <c r="A389" t="s">
        <v>372</v>
      </c>
      <c r="B389" t="s">
        <v>139</v>
      </c>
      <c r="C389" t="s">
        <v>296</v>
      </c>
      <c r="D389" t="s">
        <v>373</v>
      </c>
      <c r="E389" t="s">
        <v>6222</v>
      </c>
      <c r="F389" t="s">
        <v>6223</v>
      </c>
      <c r="G389">
        <v>7276231975</v>
      </c>
      <c r="H389" t="s">
        <v>103</v>
      </c>
      <c r="I389" t="s">
        <v>6224</v>
      </c>
      <c r="J389" t="s">
        <v>105</v>
      </c>
      <c r="K389" t="s">
        <v>4144</v>
      </c>
      <c r="L389" t="s">
        <v>6225</v>
      </c>
      <c r="M389" t="s">
        <v>6226</v>
      </c>
      <c r="N389" t="s">
        <v>109</v>
      </c>
      <c r="AI389" t="s">
        <v>6227</v>
      </c>
      <c r="AJ389" t="s">
        <v>353</v>
      </c>
      <c r="AK389" t="s">
        <v>6004</v>
      </c>
      <c r="AL389">
        <v>76.76</v>
      </c>
      <c r="AN389">
        <v>2007</v>
      </c>
      <c r="AO389" t="s">
        <v>109</v>
      </c>
      <c r="AV389" t="s">
        <v>113</v>
      </c>
      <c r="AW389" t="s">
        <v>355</v>
      </c>
      <c r="AX389" t="s">
        <v>6228</v>
      </c>
      <c r="AY389" t="s">
        <v>6229</v>
      </c>
      <c r="AZ389">
        <v>77.07</v>
      </c>
      <c r="BB389">
        <v>2010</v>
      </c>
      <c r="BC389" t="s">
        <v>113</v>
      </c>
      <c r="BD389" t="s">
        <v>359</v>
      </c>
      <c r="BE389" t="s">
        <v>6230</v>
      </c>
      <c r="BF389" t="s">
        <v>6231</v>
      </c>
      <c r="BG389">
        <v>74.45</v>
      </c>
      <c r="BI389">
        <v>2013</v>
      </c>
      <c r="BJ389">
        <v>2</v>
      </c>
      <c r="BL389">
        <v>9</v>
      </c>
      <c r="BN389" t="s">
        <v>113</v>
      </c>
      <c r="BO389" t="s">
        <v>6232</v>
      </c>
      <c r="BP389" t="s">
        <v>6233</v>
      </c>
      <c r="BQ389" t="s">
        <v>6234</v>
      </c>
      <c r="BR389">
        <v>67.45</v>
      </c>
      <c r="BT389">
        <v>2018</v>
      </c>
      <c r="BU389">
        <v>20</v>
      </c>
      <c r="BW389">
        <v>5</v>
      </c>
      <c r="BY389" t="s">
        <v>109</v>
      </c>
      <c r="CF389" t="s">
        <v>113</v>
      </c>
      <c r="CG389" t="s">
        <v>6235</v>
      </c>
      <c r="CH389" t="s">
        <v>6236</v>
      </c>
      <c r="CI389" t="s">
        <v>241</v>
      </c>
      <c r="CK389" t="s">
        <v>109</v>
      </c>
      <c r="CL389" t="s">
        <v>113</v>
      </c>
      <c r="CM389" t="s">
        <v>6237</v>
      </c>
      <c r="CN389" t="s">
        <v>113</v>
      </c>
      <c r="CO389" t="s">
        <v>6238</v>
      </c>
      <c r="CP389" t="s">
        <v>6239</v>
      </c>
      <c r="CQ389" t="s">
        <v>6241</v>
      </c>
      <c r="CR389" t="s">
        <v>137</v>
      </c>
      <c r="CS389" t="str">
        <f>HYPERLINK("https://nconnect.nicmar.ac.in/pdf/547_resume_1771840334.pdf/Y2FyZWVy","View Resume")</f>
        <v>0</v>
      </c>
    </row>
    <row r="390" spans="1:97">
      <c r="A390" t="s">
        <v>191</v>
      </c>
      <c r="B390" t="s">
        <v>139</v>
      </c>
      <c r="C390" t="s">
        <v>140</v>
      </c>
      <c r="D390" t="s">
        <v>192</v>
      </c>
      <c r="E390" t="s">
        <v>6242</v>
      </c>
      <c r="F390" t="s">
        <v>6243</v>
      </c>
      <c r="G390">
        <v>9927211192</v>
      </c>
      <c r="H390" t="s">
        <v>103</v>
      </c>
      <c r="I390" t="s">
        <v>6244</v>
      </c>
      <c r="J390" t="s">
        <v>145</v>
      </c>
      <c r="K390" t="s">
        <v>6245</v>
      </c>
      <c r="L390" t="s">
        <v>6246</v>
      </c>
      <c r="M390" t="s">
        <v>6247</v>
      </c>
      <c r="N390" t="s">
        <v>109</v>
      </c>
      <c r="AI390" t="s">
        <v>6248</v>
      </c>
      <c r="AJ390" t="s">
        <v>6249</v>
      </c>
      <c r="AK390" t="s">
        <v>6250</v>
      </c>
      <c r="AL390">
        <v>88</v>
      </c>
      <c r="AN390">
        <v>2006</v>
      </c>
      <c r="AO390" t="s">
        <v>113</v>
      </c>
      <c r="AP390" t="s">
        <v>6248</v>
      </c>
      <c r="AQ390" t="s">
        <v>6249</v>
      </c>
      <c r="AR390" t="s">
        <v>6251</v>
      </c>
      <c r="AS390">
        <v>70.4</v>
      </c>
      <c r="AU390">
        <v>2008</v>
      </c>
      <c r="AV390" t="s">
        <v>109</v>
      </c>
      <c r="BC390" t="s">
        <v>113</v>
      </c>
      <c r="BD390" t="s">
        <v>818</v>
      </c>
      <c r="BE390" t="s">
        <v>818</v>
      </c>
      <c r="BF390" t="s">
        <v>6252</v>
      </c>
      <c r="BG390">
        <v>73.8</v>
      </c>
      <c r="BI390">
        <v>2013</v>
      </c>
      <c r="BJ390">
        <v>19</v>
      </c>
      <c r="BK390" t="s">
        <v>6253</v>
      </c>
      <c r="BL390">
        <v>53</v>
      </c>
      <c r="BM390" t="s">
        <v>282</v>
      </c>
      <c r="BN390" t="s">
        <v>113</v>
      </c>
      <c r="BO390" t="s">
        <v>818</v>
      </c>
      <c r="BP390" t="s">
        <v>818</v>
      </c>
      <c r="BQ390" t="s">
        <v>282</v>
      </c>
      <c r="BR390">
        <v>74.12</v>
      </c>
      <c r="BT390">
        <v>2015</v>
      </c>
      <c r="BU390">
        <v>31</v>
      </c>
      <c r="BV390" t="s">
        <v>4367</v>
      </c>
      <c r="BW390">
        <v>53</v>
      </c>
      <c r="BX390" t="s">
        <v>282</v>
      </c>
      <c r="BY390" t="s">
        <v>109</v>
      </c>
      <c r="CF390" t="s">
        <v>113</v>
      </c>
      <c r="CG390" t="s">
        <v>6254</v>
      </c>
      <c r="CH390" t="s">
        <v>818</v>
      </c>
      <c r="CI390" t="s">
        <v>132</v>
      </c>
      <c r="CJ390">
        <v>2022</v>
      </c>
      <c r="CL390" t="s">
        <v>109</v>
      </c>
      <c r="CN390" t="s">
        <v>109</v>
      </c>
      <c r="CP390" t="s">
        <v>6255</v>
      </c>
      <c r="CQ390" t="s">
        <v>6256</v>
      </c>
      <c r="CR390" t="s">
        <v>137</v>
      </c>
      <c r="CS390" t="str">
        <f>HYPERLINK("https://nconnect.nicmar.ac.in/pdf/552_resume_1771843042.pdf/Y2FyZWVy","View Resume")</f>
        <v>0</v>
      </c>
    </row>
    <row r="391" spans="1:97">
      <c r="A391" t="s">
        <v>3623</v>
      </c>
      <c r="B391" t="s">
        <v>3624</v>
      </c>
      <c r="C391" t="s">
        <v>296</v>
      </c>
      <c r="D391" t="s">
        <v>297</v>
      </c>
      <c r="E391" t="s">
        <v>6257</v>
      </c>
      <c r="F391" t="s">
        <v>6258</v>
      </c>
      <c r="G391">
        <v>7780600900</v>
      </c>
      <c r="H391" t="s">
        <v>103</v>
      </c>
      <c r="I391" t="s">
        <v>6259</v>
      </c>
      <c r="J391" t="s">
        <v>105</v>
      </c>
      <c r="K391" t="s">
        <v>528</v>
      </c>
      <c r="L391" t="s">
        <v>6260</v>
      </c>
      <c r="M391" t="s">
        <v>6261</v>
      </c>
      <c r="N391" t="s">
        <v>109</v>
      </c>
      <c r="AI391" t="s">
        <v>6262</v>
      </c>
      <c r="AJ391" t="s">
        <v>6263</v>
      </c>
      <c r="AK391" t="s">
        <v>6264</v>
      </c>
      <c r="AL391">
        <v>84</v>
      </c>
      <c r="AN391">
        <v>2009</v>
      </c>
      <c r="AO391" t="s">
        <v>113</v>
      </c>
      <c r="AP391" t="s">
        <v>6265</v>
      </c>
      <c r="AQ391" t="s">
        <v>3533</v>
      </c>
      <c r="AR391" t="s">
        <v>2199</v>
      </c>
      <c r="AS391">
        <v>84</v>
      </c>
      <c r="AU391">
        <v>2011</v>
      </c>
      <c r="AV391" t="s">
        <v>109</v>
      </c>
      <c r="BC391" t="s">
        <v>113</v>
      </c>
      <c r="BD391" t="s">
        <v>1819</v>
      </c>
      <c r="BE391" t="s">
        <v>4726</v>
      </c>
      <c r="BF391" t="s">
        <v>6266</v>
      </c>
      <c r="BG391">
        <v>83</v>
      </c>
      <c r="BI391">
        <v>2015</v>
      </c>
      <c r="BJ391">
        <v>1</v>
      </c>
      <c r="BL391">
        <v>9</v>
      </c>
      <c r="BN391" t="s">
        <v>113</v>
      </c>
      <c r="BO391" t="s">
        <v>120</v>
      </c>
      <c r="BP391" t="s">
        <v>6267</v>
      </c>
      <c r="BQ391" t="s">
        <v>6268</v>
      </c>
      <c r="BR391">
        <v>75.82</v>
      </c>
      <c r="BS391">
        <v>8.19</v>
      </c>
      <c r="BT391">
        <v>2017</v>
      </c>
      <c r="BU391">
        <v>14</v>
      </c>
      <c r="BW391">
        <v>47</v>
      </c>
      <c r="BY391" t="s">
        <v>109</v>
      </c>
      <c r="CF391" t="s">
        <v>113</v>
      </c>
      <c r="CG391" t="s">
        <v>310</v>
      </c>
      <c r="CH391" t="s">
        <v>2623</v>
      </c>
      <c r="CI391" t="s">
        <v>241</v>
      </c>
      <c r="CJ391">
        <v>2025</v>
      </c>
      <c r="CL391" t="s">
        <v>113</v>
      </c>
      <c r="CM391" t="s">
        <v>6269</v>
      </c>
      <c r="CN391" t="s">
        <v>113</v>
      </c>
      <c r="CO391" t="s">
        <v>6270</v>
      </c>
      <c r="CP391" t="s">
        <v>6271</v>
      </c>
      <c r="CQ391" t="s">
        <v>6272</v>
      </c>
      <c r="CR391" t="s">
        <v>137</v>
      </c>
      <c r="CS391" t="str">
        <f>HYPERLINK("https://nconnect.nicmar.ac.in/pdf/554_resume_1771843443.pdf/Y2FyZWVy","View Resume")</f>
        <v>0</v>
      </c>
    </row>
    <row r="392" spans="1:97">
      <c r="A392" t="s">
        <v>191</v>
      </c>
      <c r="B392" t="s">
        <v>139</v>
      </c>
      <c r="C392" t="s">
        <v>140</v>
      </c>
      <c r="D392" t="s">
        <v>192</v>
      </c>
      <c r="E392" t="s">
        <v>6273</v>
      </c>
      <c r="F392" t="s">
        <v>6274</v>
      </c>
      <c r="G392">
        <v>9971674085</v>
      </c>
      <c r="H392" t="s">
        <v>103</v>
      </c>
      <c r="I392" t="s">
        <v>6275</v>
      </c>
      <c r="J392" t="s">
        <v>145</v>
      </c>
      <c r="K392" t="s">
        <v>507</v>
      </c>
      <c r="L392" t="s">
        <v>6276</v>
      </c>
      <c r="M392" t="s">
        <v>6277</v>
      </c>
      <c r="N392" t="s">
        <v>109</v>
      </c>
      <c r="AI392" t="s">
        <v>6278</v>
      </c>
      <c r="AJ392" t="s">
        <v>6279</v>
      </c>
      <c r="AK392" t="s">
        <v>6280</v>
      </c>
      <c r="AL392">
        <v>70</v>
      </c>
      <c r="AN392">
        <v>2010</v>
      </c>
      <c r="AO392" t="s">
        <v>113</v>
      </c>
      <c r="AP392" t="s">
        <v>6278</v>
      </c>
      <c r="AQ392" t="s">
        <v>6279</v>
      </c>
      <c r="AR392" t="s">
        <v>6281</v>
      </c>
      <c r="AS392">
        <v>65</v>
      </c>
      <c r="AU392">
        <v>2012</v>
      </c>
      <c r="AV392" t="s">
        <v>109</v>
      </c>
      <c r="BC392" t="s">
        <v>113</v>
      </c>
      <c r="BD392" t="s">
        <v>6282</v>
      </c>
      <c r="BE392" t="s">
        <v>1304</v>
      </c>
      <c r="BF392" t="s">
        <v>6283</v>
      </c>
      <c r="BG392">
        <v>83</v>
      </c>
      <c r="BI392">
        <v>2016</v>
      </c>
      <c r="BJ392">
        <v>19</v>
      </c>
      <c r="BK392" t="s">
        <v>336</v>
      </c>
      <c r="BL392">
        <v>53</v>
      </c>
      <c r="BM392" t="s">
        <v>959</v>
      </c>
      <c r="BN392" t="s">
        <v>113</v>
      </c>
      <c r="BO392" t="s">
        <v>6284</v>
      </c>
      <c r="BP392" t="s">
        <v>5490</v>
      </c>
      <c r="BQ392" t="s">
        <v>6285</v>
      </c>
      <c r="BR392">
        <v>73</v>
      </c>
      <c r="BT392">
        <v>2019</v>
      </c>
      <c r="BU392">
        <v>31</v>
      </c>
      <c r="BV392" t="s">
        <v>1972</v>
      </c>
      <c r="BW392">
        <v>53</v>
      </c>
      <c r="BX392" t="s">
        <v>959</v>
      </c>
      <c r="BY392" t="s">
        <v>109</v>
      </c>
      <c r="CF392" t="s">
        <v>113</v>
      </c>
      <c r="CG392" t="s">
        <v>6286</v>
      </c>
      <c r="CH392" t="s">
        <v>6287</v>
      </c>
      <c r="CI392" t="s">
        <v>132</v>
      </c>
      <c r="CJ392">
        <v>2025</v>
      </c>
      <c r="CL392" t="s">
        <v>109</v>
      </c>
      <c r="CN392" t="s">
        <v>113</v>
      </c>
      <c r="CO392" t="s">
        <v>6288</v>
      </c>
      <c r="CP392" t="s">
        <v>343</v>
      </c>
      <c r="CQ392" t="s">
        <v>6289</v>
      </c>
      <c r="CR392" t="s">
        <v>137</v>
      </c>
      <c r="CS392" t="str">
        <f>HYPERLINK("https://nconnect.nicmar.ac.in/pdf/559_resume_1771844004.pdf/Y2FyZWVy","View Resume")</f>
        <v>0</v>
      </c>
    </row>
    <row r="393" spans="1:97">
      <c r="A393" t="s">
        <v>3541</v>
      </c>
      <c r="B393" t="s">
        <v>319</v>
      </c>
      <c r="C393" t="s">
        <v>99</v>
      </c>
      <c r="D393" t="s">
        <v>3542</v>
      </c>
      <c r="E393" t="s">
        <v>6290</v>
      </c>
      <c r="F393" t="s">
        <v>6291</v>
      </c>
      <c r="G393">
        <v>7588858555</v>
      </c>
      <c r="H393" t="s">
        <v>103</v>
      </c>
      <c r="I393" t="s">
        <v>6292</v>
      </c>
      <c r="J393" t="s">
        <v>105</v>
      </c>
      <c r="K393" t="s">
        <v>2806</v>
      </c>
      <c r="L393" t="s">
        <v>6293</v>
      </c>
      <c r="M393" t="s">
        <v>6294</v>
      </c>
      <c r="N393" t="s">
        <v>109</v>
      </c>
      <c r="AI393" t="s">
        <v>6295</v>
      </c>
      <c r="AJ393" t="s">
        <v>6296</v>
      </c>
      <c r="AK393" t="s">
        <v>1216</v>
      </c>
      <c r="AL393">
        <v>68.93</v>
      </c>
      <c r="AN393">
        <v>2002</v>
      </c>
      <c r="AO393" t="s">
        <v>113</v>
      </c>
      <c r="AP393" t="s">
        <v>6297</v>
      </c>
      <c r="AQ393" t="s">
        <v>6298</v>
      </c>
      <c r="AR393" t="s">
        <v>6299</v>
      </c>
      <c r="AS393">
        <v>64.5</v>
      </c>
      <c r="AU393">
        <v>2004</v>
      </c>
      <c r="AV393" t="s">
        <v>109</v>
      </c>
      <c r="BC393" t="s">
        <v>113</v>
      </c>
      <c r="BD393" t="s">
        <v>357</v>
      </c>
      <c r="BE393" t="s">
        <v>6300</v>
      </c>
      <c r="BF393" t="s">
        <v>1121</v>
      </c>
      <c r="BG393">
        <v>63.68</v>
      </c>
      <c r="BI393">
        <v>2009</v>
      </c>
      <c r="BJ393">
        <v>8</v>
      </c>
      <c r="BL393">
        <v>2</v>
      </c>
      <c r="BN393" t="s">
        <v>113</v>
      </c>
      <c r="BO393" t="s">
        <v>6301</v>
      </c>
      <c r="BP393" t="s">
        <v>6302</v>
      </c>
      <c r="BQ393" t="s">
        <v>6303</v>
      </c>
      <c r="BR393">
        <v>69</v>
      </c>
      <c r="BS393">
        <v>6.88</v>
      </c>
      <c r="BT393">
        <v>2012</v>
      </c>
      <c r="BU393">
        <v>31</v>
      </c>
      <c r="BV393" t="s">
        <v>6304</v>
      </c>
      <c r="BW393">
        <v>35</v>
      </c>
      <c r="BY393" t="s">
        <v>109</v>
      </c>
      <c r="CF393" t="s">
        <v>113</v>
      </c>
      <c r="CG393" t="s">
        <v>5562</v>
      </c>
      <c r="CH393" t="s">
        <v>6305</v>
      </c>
      <c r="CI393" t="s">
        <v>132</v>
      </c>
      <c r="CJ393">
        <v>2022</v>
      </c>
      <c r="CL393" t="s">
        <v>109</v>
      </c>
      <c r="CN393" t="s">
        <v>113</v>
      </c>
      <c r="CO393" t="s">
        <v>6306</v>
      </c>
      <c r="CP393" t="s">
        <v>6307</v>
      </c>
      <c r="CQ393" t="s">
        <v>6308</v>
      </c>
      <c r="CR393" t="s">
        <v>137</v>
      </c>
      <c r="CS393" t="str">
        <f>HYPERLINK("https://nconnect.nicmar.ac.in/pdf/297_resume_1771843975.pdf/Y2FyZWVy","View Resume")</f>
        <v>0</v>
      </c>
    </row>
    <row r="394" spans="1:97">
      <c r="A394" t="s">
        <v>1187</v>
      </c>
      <c r="B394" t="s">
        <v>319</v>
      </c>
      <c r="C394" t="s">
        <v>99</v>
      </c>
      <c r="D394" t="s">
        <v>1188</v>
      </c>
      <c r="E394" t="s">
        <v>6290</v>
      </c>
      <c r="F394" t="s">
        <v>6291</v>
      </c>
      <c r="G394">
        <v>7588858555</v>
      </c>
      <c r="H394" t="s">
        <v>103</v>
      </c>
      <c r="I394" t="s">
        <v>6292</v>
      </c>
      <c r="J394" t="s">
        <v>105</v>
      </c>
      <c r="K394" t="s">
        <v>2806</v>
      </c>
      <c r="L394" t="s">
        <v>6293</v>
      </c>
      <c r="M394" t="s">
        <v>6294</v>
      </c>
      <c r="N394" t="s">
        <v>109</v>
      </c>
      <c r="AI394" t="s">
        <v>6295</v>
      </c>
      <c r="AJ394" t="s">
        <v>6296</v>
      </c>
      <c r="AK394" t="s">
        <v>1216</v>
      </c>
      <c r="AL394">
        <v>68.93</v>
      </c>
      <c r="AN394">
        <v>2002</v>
      </c>
      <c r="AO394" t="s">
        <v>113</v>
      </c>
      <c r="AP394" t="s">
        <v>6297</v>
      </c>
      <c r="AQ394" t="s">
        <v>6298</v>
      </c>
      <c r="AR394" t="s">
        <v>6299</v>
      </c>
      <c r="AS394">
        <v>64.5</v>
      </c>
      <c r="AU394">
        <v>2004</v>
      </c>
      <c r="AV394" t="s">
        <v>109</v>
      </c>
      <c r="BC394" t="s">
        <v>113</v>
      </c>
      <c r="BD394" t="s">
        <v>357</v>
      </c>
      <c r="BE394" t="s">
        <v>6300</v>
      </c>
      <c r="BF394" t="s">
        <v>1121</v>
      </c>
      <c r="BG394">
        <v>63.68</v>
      </c>
      <c r="BI394">
        <v>2009</v>
      </c>
      <c r="BJ394">
        <v>8</v>
      </c>
      <c r="BL394">
        <v>2</v>
      </c>
      <c r="BN394" t="s">
        <v>113</v>
      </c>
      <c r="BO394" t="s">
        <v>6301</v>
      </c>
      <c r="BP394" t="s">
        <v>6302</v>
      </c>
      <c r="BQ394" t="s">
        <v>6303</v>
      </c>
      <c r="BR394">
        <v>69</v>
      </c>
      <c r="BS394">
        <v>6.88</v>
      </c>
      <c r="BT394">
        <v>2012</v>
      </c>
      <c r="BU394">
        <v>31</v>
      </c>
      <c r="BV394" t="s">
        <v>6304</v>
      </c>
      <c r="BW394">
        <v>35</v>
      </c>
      <c r="BY394" t="s">
        <v>109</v>
      </c>
      <c r="CF394" t="s">
        <v>113</v>
      </c>
      <c r="CG394" t="s">
        <v>5562</v>
      </c>
      <c r="CH394" t="s">
        <v>6305</v>
      </c>
      <c r="CI394" t="s">
        <v>132</v>
      </c>
      <c r="CJ394">
        <v>2022</v>
      </c>
      <c r="CL394" t="s">
        <v>109</v>
      </c>
      <c r="CN394" t="s">
        <v>113</v>
      </c>
      <c r="CO394" t="s">
        <v>6306</v>
      </c>
      <c r="CP394" t="s">
        <v>6307</v>
      </c>
      <c r="CQ394" t="s">
        <v>6308</v>
      </c>
      <c r="CR394" t="s">
        <v>137</v>
      </c>
      <c r="CS394" t="str">
        <f>HYPERLINK("https://nconnect.nicmar.ac.in/pdf/297_resume_1771843975.pdf/Y2FyZWVy","View Resume")</f>
        <v>0</v>
      </c>
    </row>
    <row r="395" spans="1:97">
      <c r="A395" t="s">
        <v>1629</v>
      </c>
      <c r="B395" t="s">
        <v>319</v>
      </c>
      <c r="C395" t="s">
        <v>99</v>
      </c>
      <c r="D395" t="s">
        <v>1630</v>
      </c>
      <c r="E395" t="s">
        <v>6290</v>
      </c>
      <c r="F395" t="s">
        <v>6291</v>
      </c>
      <c r="G395">
        <v>7588858555</v>
      </c>
      <c r="H395" t="s">
        <v>103</v>
      </c>
      <c r="I395" t="s">
        <v>6292</v>
      </c>
      <c r="J395" t="s">
        <v>105</v>
      </c>
      <c r="K395" t="s">
        <v>2806</v>
      </c>
      <c r="L395" t="s">
        <v>6293</v>
      </c>
      <c r="M395" t="s">
        <v>6294</v>
      </c>
      <c r="N395" t="s">
        <v>109</v>
      </c>
      <c r="AI395" t="s">
        <v>6295</v>
      </c>
      <c r="AJ395" t="s">
        <v>6296</v>
      </c>
      <c r="AK395" t="s">
        <v>1216</v>
      </c>
      <c r="AL395">
        <v>68.93</v>
      </c>
      <c r="AN395">
        <v>2002</v>
      </c>
      <c r="AO395" t="s">
        <v>113</v>
      </c>
      <c r="AP395" t="s">
        <v>6297</v>
      </c>
      <c r="AQ395" t="s">
        <v>6298</v>
      </c>
      <c r="AR395" t="s">
        <v>6299</v>
      </c>
      <c r="AS395">
        <v>64.5</v>
      </c>
      <c r="AU395">
        <v>2004</v>
      </c>
      <c r="AV395" t="s">
        <v>109</v>
      </c>
      <c r="BC395" t="s">
        <v>113</v>
      </c>
      <c r="BD395" t="s">
        <v>357</v>
      </c>
      <c r="BE395" t="s">
        <v>6300</v>
      </c>
      <c r="BF395" t="s">
        <v>1121</v>
      </c>
      <c r="BG395">
        <v>63.68</v>
      </c>
      <c r="BI395">
        <v>2009</v>
      </c>
      <c r="BJ395">
        <v>8</v>
      </c>
      <c r="BL395">
        <v>2</v>
      </c>
      <c r="BN395" t="s">
        <v>113</v>
      </c>
      <c r="BO395" t="s">
        <v>6301</v>
      </c>
      <c r="BP395" t="s">
        <v>6302</v>
      </c>
      <c r="BQ395" t="s">
        <v>6303</v>
      </c>
      <c r="BR395">
        <v>69</v>
      </c>
      <c r="BS395">
        <v>6.88</v>
      </c>
      <c r="BT395">
        <v>2012</v>
      </c>
      <c r="BU395">
        <v>31</v>
      </c>
      <c r="BV395" t="s">
        <v>6304</v>
      </c>
      <c r="BW395">
        <v>35</v>
      </c>
      <c r="BY395" t="s">
        <v>109</v>
      </c>
      <c r="CF395" t="s">
        <v>113</v>
      </c>
      <c r="CG395" t="s">
        <v>5562</v>
      </c>
      <c r="CH395" t="s">
        <v>6305</v>
      </c>
      <c r="CI395" t="s">
        <v>132</v>
      </c>
      <c r="CJ395">
        <v>2022</v>
      </c>
      <c r="CL395" t="s">
        <v>109</v>
      </c>
      <c r="CN395" t="s">
        <v>113</v>
      </c>
      <c r="CO395" t="s">
        <v>6306</v>
      </c>
      <c r="CP395" t="s">
        <v>6307</v>
      </c>
      <c r="CQ395" t="s">
        <v>6309</v>
      </c>
      <c r="CR395" t="s">
        <v>137</v>
      </c>
      <c r="CS395" t="str">
        <f>HYPERLINK("https://nconnect.nicmar.ac.in/pdf/297_resume_1771843975.pdf/Y2FyZWVy","View Resume")</f>
        <v>0</v>
      </c>
    </row>
    <row r="396" spans="1:97">
      <c r="A396" t="s">
        <v>2604</v>
      </c>
      <c r="B396" t="s">
        <v>2605</v>
      </c>
      <c r="C396" t="s">
        <v>705</v>
      </c>
      <c r="D396" t="s">
        <v>2606</v>
      </c>
      <c r="E396" t="s">
        <v>6290</v>
      </c>
      <c r="F396" t="s">
        <v>6291</v>
      </c>
      <c r="G396">
        <v>7588858555</v>
      </c>
      <c r="H396" t="s">
        <v>103</v>
      </c>
      <c r="I396" t="s">
        <v>6292</v>
      </c>
      <c r="J396" t="s">
        <v>105</v>
      </c>
      <c r="K396" t="s">
        <v>2806</v>
      </c>
      <c r="L396" t="s">
        <v>6293</v>
      </c>
      <c r="M396" t="s">
        <v>6294</v>
      </c>
      <c r="N396" t="s">
        <v>109</v>
      </c>
      <c r="AI396" t="s">
        <v>6295</v>
      </c>
      <c r="AJ396" t="s">
        <v>6296</v>
      </c>
      <c r="AK396" t="s">
        <v>1216</v>
      </c>
      <c r="AL396">
        <v>68.93</v>
      </c>
      <c r="AN396">
        <v>2002</v>
      </c>
      <c r="AO396" t="s">
        <v>113</v>
      </c>
      <c r="AP396" t="s">
        <v>6297</v>
      </c>
      <c r="AQ396" t="s">
        <v>6298</v>
      </c>
      <c r="AR396" t="s">
        <v>6299</v>
      </c>
      <c r="AS396">
        <v>64.5</v>
      </c>
      <c r="AU396">
        <v>2004</v>
      </c>
      <c r="AV396" t="s">
        <v>109</v>
      </c>
      <c r="BC396" t="s">
        <v>113</v>
      </c>
      <c r="BD396" t="s">
        <v>357</v>
      </c>
      <c r="BE396" t="s">
        <v>6300</v>
      </c>
      <c r="BF396" t="s">
        <v>1121</v>
      </c>
      <c r="BG396">
        <v>63.68</v>
      </c>
      <c r="BI396">
        <v>2009</v>
      </c>
      <c r="BJ396">
        <v>8</v>
      </c>
      <c r="BL396">
        <v>2</v>
      </c>
      <c r="BN396" t="s">
        <v>113</v>
      </c>
      <c r="BO396" t="s">
        <v>6301</v>
      </c>
      <c r="BP396" t="s">
        <v>6302</v>
      </c>
      <c r="BQ396" t="s">
        <v>6303</v>
      </c>
      <c r="BR396">
        <v>69</v>
      </c>
      <c r="BS396">
        <v>6.88</v>
      </c>
      <c r="BT396">
        <v>2012</v>
      </c>
      <c r="BU396">
        <v>31</v>
      </c>
      <c r="BV396" t="s">
        <v>6304</v>
      </c>
      <c r="BW396">
        <v>35</v>
      </c>
      <c r="BY396" t="s">
        <v>109</v>
      </c>
      <c r="CF396" t="s">
        <v>113</v>
      </c>
      <c r="CG396" t="s">
        <v>5562</v>
      </c>
      <c r="CH396" t="s">
        <v>6305</v>
      </c>
      <c r="CI396" t="s">
        <v>132</v>
      </c>
      <c r="CJ396">
        <v>2022</v>
      </c>
      <c r="CL396" t="s">
        <v>109</v>
      </c>
      <c r="CN396" t="s">
        <v>113</v>
      </c>
      <c r="CO396" t="s">
        <v>6306</v>
      </c>
      <c r="CP396" t="s">
        <v>6307</v>
      </c>
      <c r="CQ396" t="s">
        <v>6310</v>
      </c>
      <c r="CR396" t="s">
        <v>137</v>
      </c>
      <c r="CS396" t="str">
        <f>HYPERLINK("https://nconnect.nicmar.ac.in/pdf/297_resume_1771843975.pdf/Y2FyZWVy","View Resume")</f>
        <v>0</v>
      </c>
    </row>
    <row r="397" spans="1:97">
      <c r="A397" t="s">
        <v>374</v>
      </c>
      <c r="B397" t="s">
        <v>98</v>
      </c>
      <c r="C397" t="s">
        <v>166</v>
      </c>
      <c r="D397" t="s">
        <v>225</v>
      </c>
      <c r="E397" t="s">
        <v>6311</v>
      </c>
      <c r="F397" t="s">
        <v>6312</v>
      </c>
      <c r="G397">
        <v>9175854174</v>
      </c>
      <c r="H397" t="s">
        <v>103</v>
      </c>
      <c r="I397" t="s">
        <v>6313</v>
      </c>
      <c r="J397" t="s">
        <v>105</v>
      </c>
      <c r="K397" t="s">
        <v>528</v>
      </c>
      <c r="L397" t="s">
        <v>6314</v>
      </c>
      <c r="M397" t="s">
        <v>6315</v>
      </c>
      <c r="N397" t="s">
        <v>109</v>
      </c>
      <c r="AI397" t="s">
        <v>6316</v>
      </c>
      <c r="AJ397" t="s">
        <v>6317</v>
      </c>
      <c r="AK397" t="s">
        <v>4231</v>
      </c>
      <c r="AL397">
        <v>63</v>
      </c>
      <c r="AN397">
        <v>1989</v>
      </c>
      <c r="AO397" t="s">
        <v>113</v>
      </c>
      <c r="AP397" t="s">
        <v>6318</v>
      </c>
      <c r="AQ397" t="s">
        <v>6317</v>
      </c>
      <c r="AR397" t="s">
        <v>6319</v>
      </c>
      <c r="AS397">
        <v>62</v>
      </c>
      <c r="AU397">
        <v>1991</v>
      </c>
      <c r="AV397" t="s">
        <v>113</v>
      </c>
      <c r="AW397" t="s">
        <v>6320</v>
      </c>
      <c r="AX397" t="s">
        <v>6321</v>
      </c>
      <c r="AY397" t="s">
        <v>6322</v>
      </c>
      <c r="AZ397">
        <v>67</v>
      </c>
      <c r="BB397">
        <v>1999</v>
      </c>
      <c r="BC397" t="s">
        <v>113</v>
      </c>
      <c r="BD397" t="s">
        <v>6323</v>
      </c>
      <c r="BE397" t="s">
        <v>6318</v>
      </c>
      <c r="BF397" t="s">
        <v>6324</v>
      </c>
      <c r="BG397">
        <v>52</v>
      </c>
      <c r="BI397">
        <v>1994</v>
      </c>
      <c r="BJ397">
        <v>19</v>
      </c>
      <c r="BK397" t="s">
        <v>6325</v>
      </c>
      <c r="BL397">
        <v>17</v>
      </c>
      <c r="BN397" t="s">
        <v>113</v>
      </c>
      <c r="BO397" t="s">
        <v>6323</v>
      </c>
      <c r="BP397" t="s">
        <v>6326</v>
      </c>
      <c r="BQ397" t="s">
        <v>1074</v>
      </c>
      <c r="BR397">
        <v>64</v>
      </c>
      <c r="BT397">
        <v>1996</v>
      </c>
      <c r="BU397">
        <v>31</v>
      </c>
      <c r="BV397" t="s">
        <v>1993</v>
      </c>
      <c r="BW397">
        <v>17</v>
      </c>
      <c r="BY397" t="s">
        <v>113</v>
      </c>
      <c r="BZ397" t="s">
        <v>124</v>
      </c>
      <c r="CA397" t="s">
        <v>6327</v>
      </c>
      <c r="CB397" t="s">
        <v>6328</v>
      </c>
      <c r="CC397">
        <v>63</v>
      </c>
      <c r="CE397">
        <v>2008</v>
      </c>
      <c r="CF397" t="s">
        <v>113</v>
      </c>
      <c r="CG397" t="s">
        <v>6329</v>
      </c>
      <c r="CH397" t="s">
        <v>6323</v>
      </c>
      <c r="CI397" t="s">
        <v>132</v>
      </c>
      <c r="CJ397">
        <v>2017</v>
      </c>
      <c r="CL397" t="s">
        <v>113</v>
      </c>
      <c r="CM397" t="s">
        <v>6330</v>
      </c>
      <c r="CN397" t="s">
        <v>113</v>
      </c>
      <c r="CO397" t="s">
        <v>6331</v>
      </c>
      <c r="CP397" t="s">
        <v>6332</v>
      </c>
      <c r="CQ397" t="s">
        <v>6333</v>
      </c>
      <c r="CR397" t="s">
        <v>137</v>
      </c>
      <c r="CS397" t="str">
        <f>HYPERLINK("https://nconnect.nicmar.ac.in/pdf/562_resume_1771847571.pdf/Y2FyZWVy","View Resume")</f>
        <v>0</v>
      </c>
    </row>
    <row r="398" spans="1:97">
      <c r="A398" t="s">
        <v>138</v>
      </c>
      <c r="B398" t="s">
        <v>139</v>
      </c>
      <c r="C398" t="s">
        <v>140</v>
      </c>
      <c r="D398" t="s">
        <v>141</v>
      </c>
      <c r="E398" t="s">
        <v>6334</v>
      </c>
      <c r="F398" t="s">
        <v>6335</v>
      </c>
      <c r="G398">
        <v>9099311592</v>
      </c>
      <c r="H398" t="s">
        <v>103</v>
      </c>
      <c r="I398" t="s">
        <v>6336</v>
      </c>
      <c r="J398" t="s">
        <v>105</v>
      </c>
      <c r="K398" t="s">
        <v>6337</v>
      </c>
      <c r="L398" t="s">
        <v>6338</v>
      </c>
      <c r="M398" t="s">
        <v>6339</v>
      </c>
      <c r="N398" t="s">
        <v>109</v>
      </c>
      <c r="AI398" t="s">
        <v>6340</v>
      </c>
      <c r="AJ398" t="s">
        <v>6341</v>
      </c>
      <c r="AK398" t="s">
        <v>6342</v>
      </c>
      <c r="AL398">
        <v>78.92</v>
      </c>
      <c r="AN398">
        <v>2007</v>
      </c>
      <c r="AO398" t="s">
        <v>113</v>
      </c>
      <c r="AP398" t="s">
        <v>6340</v>
      </c>
      <c r="AQ398" t="s">
        <v>6343</v>
      </c>
      <c r="AR398" t="s">
        <v>6344</v>
      </c>
      <c r="AS398">
        <v>46</v>
      </c>
      <c r="AU398">
        <v>2009</v>
      </c>
      <c r="AV398" t="s">
        <v>109</v>
      </c>
      <c r="BC398" t="s">
        <v>113</v>
      </c>
      <c r="BD398" t="s">
        <v>6345</v>
      </c>
      <c r="BE398" t="s">
        <v>6346</v>
      </c>
      <c r="BF398" t="s">
        <v>6347</v>
      </c>
      <c r="BG398">
        <v>63.1</v>
      </c>
      <c r="BH398">
        <v>6.81</v>
      </c>
      <c r="BI398">
        <v>2013</v>
      </c>
      <c r="BJ398">
        <v>2</v>
      </c>
      <c r="BL398">
        <v>9</v>
      </c>
      <c r="BN398" t="s">
        <v>113</v>
      </c>
      <c r="BO398" t="s">
        <v>6348</v>
      </c>
      <c r="BP398" t="s">
        <v>6349</v>
      </c>
      <c r="BQ398" t="s">
        <v>6350</v>
      </c>
      <c r="BR398">
        <v>80</v>
      </c>
      <c r="BS398">
        <v>8</v>
      </c>
      <c r="BT398">
        <v>2016</v>
      </c>
      <c r="BU398">
        <v>14</v>
      </c>
      <c r="BW398">
        <v>47</v>
      </c>
      <c r="BY398" t="s">
        <v>109</v>
      </c>
      <c r="BZ398" t="s">
        <v>6351</v>
      </c>
      <c r="CA398" t="s">
        <v>6351</v>
      </c>
      <c r="CB398" t="s">
        <v>157</v>
      </c>
      <c r="CC398" t="s">
        <v>5845</v>
      </c>
      <c r="CD398" t="s">
        <v>5845</v>
      </c>
      <c r="CE398">
        <v>2024</v>
      </c>
      <c r="CF398" t="s">
        <v>113</v>
      </c>
      <c r="CG398" t="s">
        <v>6352</v>
      </c>
      <c r="CH398" t="s">
        <v>6351</v>
      </c>
      <c r="CI398" t="s">
        <v>132</v>
      </c>
      <c r="CJ398">
        <v>2024</v>
      </c>
      <c r="CL398" t="s">
        <v>113</v>
      </c>
      <c r="CM398" t="s">
        <v>6353</v>
      </c>
      <c r="CN398" t="s">
        <v>113</v>
      </c>
      <c r="CO398" t="s">
        <v>6354</v>
      </c>
      <c r="CP398" t="s">
        <v>6355</v>
      </c>
      <c r="CQ398" t="s">
        <v>6356</v>
      </c>
      <c r="CR398" t="s">
        <v>137</v>
      </c>
      <c r="CS398" t="str">
        <f>HYPERLINK("https://nconnect.nicmar.ac.in/pdf/566_resume_1771848968.pdf/Y2FyZWVy","View Resume")</f>
        <v>0</v>
      </c>
    </row>
    <row r="399" spans="1:97">
      <c r="A399" t="s">
        <v>224</v>
      </c>
      <c r="B399" t="s">
        <v>139</v>
      </c>
      <c r="C399" t="s">
        <v>166</v>
      </c>
      <c r="D399" t="s">
        <v>225</v>
      </c>
      <c r="E399" t="s">
        <v>6357</v>
      </c>
      <c r="F399" t="s">
        <v>6358</v>
      </c>
      <c r="G399">
        <v>8092183485</v>
      </c>
      <c r="H399" t="s">
        <v>103</v>
      </c>
      <c r="I399" t="s">
        <v>6359</v>
      </c>
      <c r="J399" t="s">
        <v>145</v>
      </c>
      <c r="K399" t="s">
        <v>6360</v>
      </c>
      <c r="L399" t="s">
        <v>6361</v>
      </c>
      <c r="M399" t="s">
        <v>6362</v>
      </c>
      <c r="N399" t="s">
        <v>109</v>
      </c>
      <c r="AI399" t="s">
        <v>6363</v>
      </c>
      <c r="AJ399" t="s">
        <v>6364</v>
      </c>
      <c r="AK399" t="s">
        <v>6365</v>
      </c>
      <c r="AL399">
        <v>77.2</v>
      </c>
      <c r="AN399">
        <v>2011</v>
      </c>
      <c r="AO399" t="s">
        <v>113</v>
      </c>
      <c r="AP399" t="s">
        <v>6363</v>
      </c>
      <c r="AQ399" t="s">
        <v>6364</v>
      </c>
      <c r="AR399" t="s">
        <v>6366</v>
      </c>
      <c r="AS399">
        <v>72.6</v>
      </c>
      <c r="AU399">
        <v>2013</v>
      </c>
      <c r="AV399" t="s">
        <v>109</v>
      </c>
      <c r="BC399" t="s">
        <v>113</v>
      </c>
      <c r="BD399" t="s">
        <v>6367</v>
      </c>
      <c r="BE399" t="s">
        <v>6368</v>
      </c>
      <c r="BF399" t="s">
        <v>843</v>
      </c>
      <c r="BG399">
        <v>83.6</v>
      </c>
      <c r="BH399">
        <v>8.86</v>
      </c>
      <c r="BI399">
        <v>2018</v>
      </c>
      <c r="BJ399">
        <v>19</v>
      </c>
      <c r="BK399" t="s">
        <v>2511</v>
      </c>
      <c r="BL399">
        <v>52</v>
      </c>
      <c r="BN399" t="s">
        <v>113</v>
      </c>
      <c r="BO399" t="s">
        <v>6367</v>
      </c>
      <c r="BP399" t="s">
        <v>6368</v>
      </c>
      <c r="BQ399" t="s">
        <v>1691</v>
      </c>
      <c r="BR399">
        <v>84.9</v>
      </c>
      <c r="BS399">
        <v>8.99</v>
      </c>
      <c r="BT399">
        <v>2020</v>
      </c>
      <c r="BU399">
        <v>31</v>
      </c>
      <c r="BV399" t="s">
        <v>6369</v>
      </c>
      <c r="BW399">
        <v>53</v>
      </c>
      <c r="BX399" t="s">
        <v>1691</v>
      </c>
      <c r="BY399" t="s">
        <v>109</v>
      </c>
      <c r="CF399" t="s">
        <v>113</v>
      </c>
      <c r="CG399" t="s">
        <v>6370</v>
      </c>
      <c r="CH399" t="s">
        <v>6371</v>
      </c>
      <c r="CI399" t="s">
        <v>241</v>
      </c>
      <c r="CK399" t="s">
        <v>113</v>
      </c>
      <c r="CL399" t="s">
        <v>113</v>
      </c>
      <c r="CM399" t="s">
        <v>6372</v>
      </c>
      <c r="CN399" t="s">
        <v>113</v>
      </c>
      <c r="CO399" t="s">
        <v>6373</v>
      </c>
      <c r="CP399" t="s">
        <v>6374</v>
      </c>
      <c r="CQ399" t="s">
        <v>6375</v>
      </c>
      <c r="CR399" t="str">
        <f>HYPERLINK("https://nconnect.nicmar.ac.in/public/storage/profile/699c3eae2e909.png","Download")</f>
        <v>0</v>
      </c>
      <c r="CS399" t="str">
        <f>HYPERLINK("https://nconnect.nicmar.ac.in/pdf/116_resume_1771849824.pdf/Y2FyZWVy","View Resume")</f>
        <v>0</v>
      </c>
    </row>
    <row r="400" spans="1:97">
      <c r="A400" t="s">
        <v>804</v>
      </c>
      <c r="B400" t="s">
        <v>139</v>
      </c>
      <c r="C400" t="s">
        <v>166</v>
      </c>
      <c r="D400" t="s">
        <v>805</v>
      </c>
      <c r="E400" t="s">
        <v>6357</v>
      </c>
      <c r="F400" t="s">
        <v>6358</v>
      </c>
      <c r="G400">
        <v>8092183485</v>
      </c>
      <c r="H400" t="s">
        <v>103</v>
      </c>
      <c r="I400" t="s">
        <v>6359</v>
      </c>
      <c r="J400" t="s">
        <v>145</v>
      </c>
      <c r="K400" t="s">
        <v>6360</v>
      </c>
      <c r="L400" t="s">
        <v>6361</v>
      </c>
      <c r="M400" t="s">
        <v>6362</v>
      </c>
      <c r="N400" t="s">
        <v>109</v>
      </c>
      <c r="AI400" t="s">
        <v>6363</v>
      </c>
      <c r="AJ400" t="s">
        <v>6364</v>
      </c>
      <c r="AK400" t="s">
        <v>6365</v>
      </c>
      <c r="AL400">
        <v>77.2</v>
      </c>
      <c r="AN400">
        <v>2011</v>
      </c>
      <c r="AO400" t="s">
        <v>113</v>
      </c>
      <c r="AP400" t="s">
        <v>6363</v>
      </c>
      <c r="AQ400" t="s">
        <v>6364</v>
      </c>
      <c r="AR400" t="s">
        <v>6366</v>
      </c>
      <c r="AS400">
        <v>72.6</v>
      </c>
      <c r="AU400">
        <v>2013</v>
      </c>
      <c r="AV400" t="s">
        <v>109</v>
      </c>
      <c r="BC400" t="s">
        <v>113</v>
      </c>
      <c r="BD400" t="s">
        <v>6367</v>
      </c>
      <c r="BE400" t="s">
        <v>6368</v>
      </c>
      <c r="BF400" t="s">
        <v>843</v>
      </c>
      <c r="BG400">
        <v>83.6</v>
      </c>
      <c r="BH400">
        <v>8.86</v>
      </c>
      <c r="BI400">
        <v>2018</v>
      </c>
      <c r="BJ400">
        <v>19</v>
      </c>
      <c r="BK400" t="s">
        <v>2511</v>
      </c>
      <c r="BL400">
        <v>52</v>
      </c>
      <c r="BN400" t="s">
        <v>113</v>
      </c>
      <c r="BO400" t="s">
        <v>6367</v>
      </c>
      <c r="BP400" t="s">
        <v>6368</v>
      </c>
      <c r="BQ400" t="s">
        <v>1691</v>
      </c>
      <c r="BR400">
        <v>84.9</v>
      </c>
      <c r="BS400">
        <v>8.99</v>
      </c>
      <c r="BT400">
        <v>2020</v>
      </c>
      <c r="BU400">
        <v>31</v>
      </c>
      <c r="BV400" t="s">
        <v>6369</v>
      </c>
      <c r="BW400">
        <v>53</v>
      </c>
      <c r="BX400" t="s">
        <v>1691</v>
      </c>
      <c r="BY400" t="s">
        <v>109</v>
      </c>
      <c r="CF400" t="s">
        <v>113</v>
      </c>
      <c r="CG400" t="s">
        <v>6370</v>
      </c>
      <c r="CH400" t="s">
        <v>6371</v>
      </c>
      <c r="CI400" t="s">
        <v>241</v>
      </c>
      <c r="CK400" t="s">
        <v>113</v>
      </c>
      <c r="CL400" t="s">
        <v>113</v>
      </c>
      <c r="CM400" t="s">
        <v>6372</v>
      </c>
      <c r="CN400" t="s">
        <v>113</v>
      </c>
      <c r="CO400" t="s">
        <v>6373</v>
      </c>
      <c r="CP400" t="s">
        <v>6374</v>
      </c>
      <c r="CQ400" t="s">
        <v>6376</v>
      </c>
      <c r="CR400" t="str">
        <f>HYPERLINK("https://nconnect.nicmar.ac.in/public/storage/profile/699c3eae2e909.png","Download")</f>
        <v>0</v>
      </c>
      <c r="CS400" t="str">
        <f>HYPERLINK("https://nconnect.nicmar.ac.in/pdf/116_resume_1771849824.pdf/Y2FyZWVy","View Resume")</f>
        <v>0</v>
      </c>
    </row>
    <row r="401" spans="1:97">
      <c r="A401" t="s">
        <v>193</v>
      </c>
      <c r="B401" t="s">
        <v>139</v>
      </c>
      <c r="C401" t="s">
        <v>166</v>
      </c>
      <c r="D401" t="s">
        <v>194</v>
      </c>
      <c r="E401" t="s">
        <v>6357</v>
      </c>
      <c r="F401" t="s">
        <v>6358</v>
      </c>
      <c r="G401">
        <v>8092183485</v>
      </c>
      <c r="H401" t="s">
        <v>103</v>
      </c>
      <c r="I401" t="s">
        <v>6359</v>
      </c>
      <c r="J401" t="s">
        <v>145</v>
      </c>
      <c r="K401" t="s">
        <v>6360</v>
      </c>
      <c r="L401" t="s">
        <v>6361</v>
      </c>
      <c r="M401" t="s">
        <v>6362</v>
      </c>
      <c r="N401" t="s">
        <v>109</v>
      </c>
      <c r="AI401" t="s">
        <v>6363</v>
      </c>
      <c r="AJ401" t="s">
        <v>6364</v>
      </c>
      <c r="AK401" t="s">
        <v>6365</v>
      </c>
      <c r="AL401">
        <v>77.2</v>
      </c>
      <c r="AN401">
        <v>2011</v>
      </c>
      <c r="AO401" t="s">
        <v>113</v>
      </c>
      <c r="AP401" t="s">
        <v>6363</v>
      </c>
      <c r="AQ401" t="s">
        <v>6364</v>
      </c>
      <c r="AR401" t="s">
        <v>6366</v>
      </c>
      <c r="AS401">
        <v>72.6</v>
      </c>
      <c r="AU401">
        <v>2013</v>
      </c>
      <c r="AV401" t="s">
        <v>109</v>
      </c>
      <c r="BC401" t="s">
        <v>113</v>
      </c>
      <c r="BD401" t="s">
        <v>6367</v>
      </c>
      <c r="BE401" t="s">
        <v>6368</v>
      </c>
      <c r="BF401" t="s">
        <v>843</v>
      </c>
      <c r="BG401">
        <v>83.6</v>
      </c>
      <c r="BH401">
        <v>8.86</v>
      </c>
      <c r="BI401">
        <v>2018</v>
      </c>
      <c r="BJ401">
        <v>19</v>
      </c>
      <c r="BK401" t="s">
        <v>2511</v>
      </c>
      <c r="BL401">
        <v>52</v>
      </c>
      <c r="BN401" t="s">
        <v>113</v>
      </c>
      <c r="BO401" t="s">
        <v>6367</v>
      </c>
      <c r="BP401" t="s">
        <v>6368</v>
      </c>
      <c r="BQ401" t="s">
        <v>1691</v>
      </c>
      <c r="BR401">
        <v>84.9</v>
      </c>
      <c r="BS401">
        <v>8.99</v>
      </c>
      <c r="BT401">
        <v>2020</v>
      </c>
      <c r="BU401">
        <v>31</v>
      </c>
      <c r="BV401" t="s">
        <v>6369</v>
      </c>
      <c r="BW401">
        <v>53</v>
      </c>
      <c r="BX401" t="s">
        <v>1691</v>
      </c>
      <c r="BY401" t="s">
        <v>109</v>
      </c>
      <c r="CF401" t="s">
        <v>113</v>
      </c>
      <c r="CG401" t="s">
        <v>6370</v>
      </c>
      <c r="CH401" t="s">
        <v>6371</v>
      </c>
      <c r="CI401" t="s">
        <v>241</v>
      </c>
      <c r="CK401" t="s">
        <v>113</v>
      </c>
      <c r="CL401" t="s">
        <v>113</v>
      </c>
      <c r="CM401" t="s">
        <v>6372</v>
      </c>
      <c r="CN401" t="s">
        <v>113</v>
      </c>
      <c r="CO401" t="s">
        <v>6373</v>
      </c>
      <c r="CP401" t="s">
        <v>6374</v>
      </c>
      <c r="CQ401" t="s">
        <v>6377</v>
      </c>
      <c r="CR401" t="str">
        <f>HYPERLINK("https://nconnect.nicmar.ac.in/public/storage/profile/699c3eae2e909.png","Download")</f>
        <v>0</v>
      </c>
      <c r="CS401" t="str">
        <f>HYPERLINK("https://nconnect.nicmar.ac.in/pdf/116_resume_1771849824.pdf/Y2FyZWVy","View Resume")</f>
        <v>0</v>
      </c>
    </row>
    <row r="402" spans="1:97">
      <c r="A402" t="s">
        <v>295</v>
      </c>
      <c r="B402" t="s">
        <v>139</v>
      </c>
      <c r="C402" t="s">
        <v>296</v>
      </c>
      <c r="D402" t="s">
        <v>297</v>
      </c>
      <c r="E402" t="s">
        <v>6378</v>
      </c>
      <c r="F402" t="s">
        <v>6379</v>
      </c>
      <c r="G402">
        <v>9806677314</v>
      </c>
      <c r="H402" t="s">
        <v>103</v>
      </c>
      <c r="I402" t="s">
        <v>6380</v>
      </c>
      <c r="J402" t="s">
        <v>145</v>
      </c>
      <c r="K402" t="s">
        <v>146</v>
      </c>
      <c r="L402" t="s">
        <v>6381</v>
      </c>
      <c r="M402" t="s">
        <v>6382</v>
      </c>
      <c r="N402" t="s">
        <v>109</v>
      </c>
      <c r="AI402" t="s">
        <v>6383</v>
      </c>
      <c r="AJ402" t="s">
        <v>4103</v>
      </c>
      <c r="AK402" t="s">
        <v>6384</v>
      </c>
      <c r="AL402">
        <v>66.8</v>
      </c>
      <c r="AN402">
        <v>2008</v>
      </c>
      <c r="AO402" t="s">
        <v>113</v>
      </c>
      <c r="AP402" t="s">
        <v>6385</v>
      </c>
      <c r="AQ402" t="s">
        <v>4103</v>
      </c>
      <c r="AR402" t="s">
        <v>6386</v>
      </c>
      <c r="AS402">
        <v>70.4</v>
      </c>
      <c r="AU402">
        <v>2010</v>
      </c>
      <c r="AV402" t="s">
        <v>109</v>
      </c>
      <c r="BC402" t="s">
        <v>113</v>
      </c>
      <c r="BD402" t="s">
        <v>6387</v>
      </c>
      <c r="BE402" t="s">
        <v>6388</v>
      </c>
      <c r="BF402" t="s">
        <v>310</v>
      </c>
      <c r="BG402">
        <v>72.5</v>
      </c>
      <c r="BH402">
        <v>7.25</v>
      </c>
      <c r="BI402">
        <v>2015</v>
      </c>
      <c r="BJ402">
        <v>2</v>
      </c>
      <c r="BL402">
        <v>9</v>
      </c>
      <c r="BN402" t="s">
        <v>113</v>
      </c>
      <c r="BO402" t="s">
        <v>6387</v>
      </c>
      <c r="BP402" t="s">
        <v>6389</v>
      </c>
      <c r="BQ402" t="s">
        <v>297</v>
      </c>
      <c r="BR402">
        <v>82.3</v>
      </c>
      <c r="BS402">
        <v>8.23</v>
      </c>
      <c r="BT402">
        <v>2020</v>
      </c>
      <c r="BU402">
        <v>12</v>
      </c>
      <c r="BW402">
        <v>15</v>
      </c>
      <c r="BY402" t="s">
        <v>109</v>
      </c>
      <c r="CF402" t="s">
        <v>113</v>
      </c>
      <c r="CG402" t="s">
        <v>6390</v>
      </c>
      <c r="CH402" t="s">
        <v>1409</v>
      </c>
      <c r="CI402" t="s">
        <v>241</v>
      </c>
      <c r="CK402" t="s">
        <v>109</v>
      </c>
      <c r="CL402" t="s">
        <v>113</v>
      </c>
      <c r="CM402" t="s">
        <v>6391</v>
      </c>
      <c r="CN402" t="s">
        <v>113</v>
      </c>
      <c r="CO402" t="s">
        <v>6392</v>
      </c>
      <c r="CP402" t="s">
        <v>6393</v>
      </c>
      <c r="CQ402" t="s">
        <v>6394</v>
      </c>
      <c r="CR402" t="str">
        <f>HYPERLINK("https://nconnect.nicmar.ac.in/public/storage/profile/699bd4c324893.png","Download")</f>
        <v>0</v>
      </c>
      <c r="CS402" t="str">
        <f>HYPERLINK("https://nconnect.nicmar.ac.in/pdf/141_resume_1771829121.pdf/Y2FyZWVy","View Resume")</f>
        <v>0</v>
      </c>
    </row>
    <row r="403" spans="1:97">
      <c r="A403" t="s">
        <v>224</v>
      </c>
      <c r="B403" t="s">
        <v>139</v>
      </c>
      <c r="C403" t="s">
        <v>166</v>
      </c>
      <c r="D403" t="s">
        <v>225</v>
      </c>
      <c r="E403" t="s">
        <v>6395</v>
      </c>
      <c r="F403" t="s">
        <v>6396</v>
      </c>
      <c r="G403">
        <v>7043459734</v>
      </c>
      <c r="H403" t="s">
        <v>170</v>
      </c>
      <c r="I403" t="s">
        <v>6397</v>
      </c>
      <c r="J403" t="s">
        <v>105</v>
      </c>
      <c r="K403" t="s">
        <v>507</v>
      </c>
      <c r="L403" t="s">
        <v>6398</v>
      </c>
      <c r="M403" t="s">
        <v>6399</v>
      </c>
      <c r="N403" t="s">
        <v>109</v>
      </c>
      <c r="AI403" t="s">
        <v>6400</v>
      </c>
      <c r="AJ403" t="s">
        <v>1235</v>
      </c>
      <c r="AK403" t="s">
        <v>6401</v>
      </c>
      <c r="AL403">
        <v>72.8</v>
      </c>
      <c r="AN403">
        <v>2005</v>
      </c>
      <c r="AO403" t="s">
        <v>113</v>
      </c>
      <c r="AP403" t="s">
        <v>6402</v>
      </c>
      <c r="AQ403" t="s">
        <v>1235</v>
      </c>
      <c r="AR403" t="s">
        <v>6403</v>
      </c>
      <c r="AS403">
        <v>71.1</v>
      </c>
      <c r="AU403">
        <v>2007</v>
      </c>
      <c r="AV403" t="s">
        <v>109</v>
      </c>
      <c r="BC403" t="s">
        <v>113</v>
      </c>
      <c r="BD403" t="s">
        <v>6404</v>
      </c>
      <c r="BE403" t="s">
        <v>6405</v>
      </c>
      <c r="BF403" t="s">
        <v>6406</v>
      </c>
      <c r="BG403">
        <v>70</v>
      </c>
      <c r="BI403">
        <v>2010</v>
      </c>
      <c r="BJ403">
        <v>19</v>
      </c>
      <c r="BK403" t="s">
        <v>6407</v>
      </c>
      <c r="BL403">
        <v>53</v>
      </c>
      <c r="BM403" t="s">
        <v>6406</v>
      </c>
      <c r="BN403" t="s">
        <v>113</v>
      </c>
      <c r="BO403" t="s">
        <v>6408</v>
      </c>
      <c r="BP403" t="s">
        <v>6409</v>
      </c>
      <c r="BQ403" t="s">
        <v>6406</v>
      </c>
      <c r="BR403">
        <v>71.1</v>
      </c>
      <c r="BT403">
        <v>2012</v>
      </c>
      <c r="BU403">
        <v>31</v>
      </c>
      <c r="BV403" t="s">
        <v>6410</v>
      </c>
      <c r="BW403">
        <v>53</v>
      </c>
      <c r="BX403" t="s">
        <v>6406</v>
      </c>
      <c r="BY403" t="s">
        <v>109</v>
      </c>
      <c r="CF403" t="s">
        <v>113</v>
      </c>
      <c r="CG403" t="s">
        <v>6411</v>
      </c>
      <c r="CH403" t="s">
        <v>6412</v>
      </c>
      <c r="CI403" t="s">
        <v>241</v>
      </c>
      <c r="CK403" t="s">
        <v>109</v>
      </c>
      <c r="CL403" t="s">
        <v>109</v>
      </c>
      <c r="CN403" t="s">
        <v>113</v>
      </c>
      <c r="CO403" t="s">
        <v>6413</v>
      </c>
      <c r="CP403" t="s">
        <v>6414</v>
      </c>
      <c r="CQ403" t="s">
        <v>6415</v>
      </c>
      <c r="CR403" t="str">
        <f>HYPERLINK("https://nconnect.nicmar.ac.in/public/storage/profile/699c3da93083e.png","Download")</f>
        <v>0</v>
      </c>
      <c r="CS403" t="str">
        <f>HYPERLINK("https://nconnect.nicmar.ac.in/pdf/565_resume_1771850906.pdf/Y2FyZWVy","View Resume")</f>
        <v>0</v>
      </c>
    </row>
    <row r="404" spans="1:97">
      <c r="A404" t="s">
        <v>138</v>
      </c>
      <c r="B404" t="s">
        <v>139</v>
      </c>
      <c r="C404" t="s">
        <v>140</v>
      </c>
      <c r="D404" t="s">
        <v>141</v>
      </c>
      <c r="E404" t="s">
        <v>6416</v>
      </c>
      <c r="F404" t="s">
        <v>6417</v>
      </c>
      <c r="G404">
        <v>9582298835</v>
      </c>
      <c r="H404" t="s">
        <v>103</v>
      </c>
      <c r="I404" t="s">
        <v>6418</v>
      </c>
      <c r="J404" t="s">
        <v>145</v>
      </c>
      <c r="K404" t="s">
        <v>349</v>
      </c>
      <c r="L404" t="s">
        <v>6419</v>
      </c>
      <c r="M404" t="s">
        <v>6420</v>
      </c>
      <c r="N404" t="s">
        <v>109</v>
      </c>
      <c r="AI404" t="s">
        <v>6421</v>
      </c>
      <c r="AJ404" t="s">
        <v>6422</v>
      </c>
      <c r="AK404" t="s">
        <v>6423</v>
      </c>
      <c r="AL404">
        <v>62</v>
      </c>
      <c r="AN404">
        <v>2008</v>
      </c>
      <c r="AO404" t="s">
        <v>113</v>
      </c>
      <c r="AP404" t="s">
        <v>6424</v>
      </c>
      <c r="AQ404" t="s">
        <v>6425</v>
      </c>
      <c r="AR404" t="s">
        <v>278</v>
      </c>
      <c r="AS404">
        <v>66.5</v>
      </c>
      <c r="AU404">
        <v>2010</v>
      </c>
      <c r="AV404" t="s">
        <v>109</v>
      </c>
      <c r="AX404" t="s">
        <v>6426</v>
      </c>
      <c r="AZ404">
        <v>71.8</v>
      </c>
      <c r="BC404" t="s">
        <v>113</v>
      </c>
      <c r="BD404" t="s">
        <v>6427</v>
      </c>
      <c r="BE404" t="s">
        <v>6428</v>
      </c>
      <c r="BF404" t="s">
        <v>310</v>
      </c>
      <c r="BG404">
        <v>71.8</v>
      </c>
      <c r="BI404">
        <v>2014</v>
      </c>
      <c r="BJ404">
        <v>2</v>
      </c>
      <c r="BL404">
        <v>9</v>
      </c>
      <c r="BN404" t="s">
        <v>113</v>
      </c>
      <c r="BO404" t="s">
        <v>1753</v>
      </c>
      <c r="BP404" t="s">
        <v>6429</v>
      </c>
      <c r="BQ404" t="s">
        <v>6430</v>
      </c>
      <c r="BR404">
        <v>70</v>
      </c>
      <c r="BT404">
        <v>2016</v>
      </c>
      <c r="BU404">
        <v>31</v>
      </c>
      <c r="BV404" t="s">
        <v>6431</v>
      </c>
      <c r="BW404">
        <v>7</v>
      </c>
      <c r="BY404" t="s">
        <v>109</v>
      </c>
      <c r="BZ404" t="s">
        <v>6432</v>
      </c>
      <c r="CA404" t="s">
        <v>6433</v>
      </c>
      <c r="CC404">
        <v>70</v>
      </c>
      <c r="CF404" t="s">
        <v>113</v>
      </c>
      <c r="CG404" t="s">
        <v>6434</v>
      </c>
      <c r="CH404" t="s">
        <v>6435</v>
      </c>
      <c r="CI404" t="s">
        <v>132</v>
      </c>
      <c r="CJ404">
        <v>2024</v>
      </c>
      <c r="CL404" t="s">
        <v>109</v>
      </c>
      <c r="CN404" t="s">
        <v>113</v>
      </c>
      <c r="CO404" t="s">
        <v>6436</v>
      </c>
      <c r="CP404" t="s">
        <v>6437</v>
      </c>
      <c r="CQ404" t="s">
        <v>6438</v>
      </c>
      <c r="CR404" t="str">
        <f>HYPERLINK("https://nconnect.nicmar.ac.in/public/storage/profile/6996fea994c13.png","Download")</f>
        <v>0</v>
      </c>
      <c r="CS404" t="str">
        <f>HYPERLINK("https://nconnect.nicmar.ac.in/pdf/235_resume_1771782628.pdf/Y2FyZWVy","View Resume")</f>
        <v>0</v>
      </c>
    </row>
    <row r="405" spans="1:97">
      <c r="A405" t="s">
        <v>1120</v>
      </c>
      <c r="B405" t="s">
        <v>98</v>
      </c>
      <c r="C405" t="s">
        <v>99</v>
      </c>
      <c r="D405" t="s">
        <v>1121</v>
      </c>
      <c r="E405" t="s">
        <v>3902</v>
      </c>
      <c r="F405" t="s">
        <v>3903</v>
      </c>
      <c r="G405">
        <v>9075908710</v>
      </c>
      <c r="H405" t="s">
        <v>170</v>
      </c>
      <c r="I405" t="s">
        <v>3904</v>
      </c>
      <c r="J405" t="s">
        <v>145</v>
      </c>
      <c r="K405" t="s">
        <v>3905</v>
      </c>
      <c r="L405" t="s">
        <v>3906</v>
      </c>
      <c r="M405" t="s">
        <v>3907</v>
      </c>
      <c r="N405" t="s">
        <v>109</v>
      </c>
      <c r="AI405" t="s">
        <v>3908</v>
      </c>
      <c r="AJ405" t="s">
        <v>3909</v>
      </c>
      <c r="AK405" t="s">
        <v>3910</v>
      </c>
      <c r="AL405">
        <v>87.09</v>
      </c>
      <c r="AN405">
        <v>2011</v>
      </c>
      <c r="AO405" t="s">
        <v>113</v>
      </c>
      <c r="AP405" t="s">
        <v>3911</v>
      </c>
      <c r="AQ405" t="s">
        <v>3236</v>
      </c>
      <c r="AR405" t="s">
        <v>3912</v>
      </c>
      <c r="AS405">
        <v>67.17</v>
      </c>
      <c r="AU405">
        <v>2013</v>
      </c>
      <c r="AV405" t="s">
        <v>109</v>
      </c>
      <c r="BC405" t="s">
        <v>113</v>
      </c>
      <c r="BD405" t="s">
        <v>359</v>
      </c>
      <c r="BE405" t="s">
        <v>3913</v>
      </c>
      <c r="BF405" t="s">
        <v>3875</v>
      </c>
      <c r="BG405">
        <v>70.6</v>
      </c>
      <c r="BI405">
        <v>2017</v>
      </c>
      <c r="BJ405">
        <v>2</v>
      </c>
      <c r="BL405">
        <v>9</v>
      </c>
      <c r="BN405" t="s">
        <v>113</v>
      </c>
      <c r="BO405" t="s">
        <v>359</v>
      </c>
      <c r="BP405" t="s">
        <v>3914</v>
      </c>
      <c r="BQ405" t="s">
        <v>3915</v>
      </c>
      <c r="BR405">
        <v>92</v>
      </c>
      <c r="BS405">
        <v>9.21</v>
      </c>
      <c r="BT405">
        <v>2021</v>
      </c>
      <c r="BU405">
        <v>14</v>
      </c>
      <c r="BW405">
        <v>7</v>
      </c>
      <c r="BY405" t="s">
        <v>109</v>
      </c>
      <c r="BZ405" t="s">
        <v>359</v>
      </c>
      <c r="CA405" t="s">
        <v>3916</v>
      </c>
      <c r="CF405" t="s">
        <v>113</v>
      </c>
      <c r="CG405" t="s">
        <v>3917</v>
      </c>
      <c r="CH405" t="s">
        <v>3918</v>
      </c>
      <c r="CI405" t="s">
        <v>241</v>
      </c>
      <c r="CK405" t="s">
        <v>109</v>
      </c>
      <c r="CL405" t="s">
        <v>113</v>
      </c>
      <c r="CM405" t="s">
        <v>3919</v>
      </c>
      <c r="CN405" t="s">
        <v>113</v>
      </c>
      <c r="CO405" t="s">
        <v>3920</v>
      </c>
      <c r="CP405" t="s">
        <v>3921</v>
      </c>
      <c r="CQ405" t="s">
        <v>6439</v>
      </c>
      <c r="CR405" t="s">
        <v>137</v>
      </c>
      <c r="CS405" t="str">
        <f>HYPERLINK("https://nconnect.nicmar.ac.in/pdf/370_resume_1771855626.jpg/Y2FyZWVy","View Resume")</f>
        <v>0</v>
      </c>
    </row>
    <row r="406" spans="1:97">
      <c r="A406" t="s">
        <v>165</v>
      </c>
      <c r="B406" t="s">
        <v>139</v>
      </c>
      <c r="C406" t="s">
        <v>166</v>
      </c>
      <c r="D406" t="s">
        <v>167</v>
      </c>
      <c r="E406" t="s">
        <v>6440</v>
      </c>
      <c r="F406" t="s">
        <v>6441</v>
      </c>
      <c r="G406">
        <v>9867178441</v>
      </c>
      <c r="H406" t="s">
        <v>103</v>
      </c>
      <c r="I406" t="s">
        <v>6442</v>
      </c>
      <c r="J406" t="s">
        <v>145</v>
      </c>
      <c r="K406" t="s">
        <v>528</v>
      </c>
      <c r="L406" t="s">
        <v>6443</v>
      </c>
      <c r="M406" t="s">
        <v>6444</v>
      </c>
      <c r="N406" t="s">
        <v>109</v>
      </c>
      <c r="AI406" t="s">
        <v>6445</v>
      </c>
      <c r="AJ406" t="s">
        <v>6446</v>
      </c>
      <c r="AK406" t="s">
        <v>343</v>
      </c>
      <c r="AL406">
        <v>70</v>
      </c>
      <c r="AN406">
        <v>2008</v>
      </c>
      <c r="AO406" t="s">
        <v>113</v>
      </c>
      <c r="AP406" t="s">
        <v>6447</v>
      </c>
      <c r="AQ406" t="s">
        <v>6448</v>
      </c>
      <c r="AR406" t="s">
        <v>278</v>
      </c>
      <c r="AS406">
        <v>52</v>
      </c>
      <c r="AU406">
        <v>2012</v>
      </c>
      <c r="AV406" t="s">
        <v>109</v>
      </c>
      <c r="BC406" t="s">
        <v>113</v>
      </c>
      <c r="BD406" t="s">
        <v>6449</v>
      </c>
      <c r="BE406" t="s">
        <v>6450</v>
      </c>
      <c r="BF406" t="s">
        <v>6451</v>
      </c>
      <c r="BG406">
        <v>64</v>
      </c>
      <c r="BI406">
        <v>2015</v>
      </c>
      <c r="BJ406">
        <v>19</v>
      </c>
      <c r="BK406" t="s">
        <v>1991</v>
      </c>
      <c r="BL406">
        <v>53</v>
      </c>
      <c r="BM406" t="s">
        <v>6452</v>
      </c>
      <c r="BN406" t="s">
        <v>113</v>
      </c>
      <c r="BO406" t="s">
        <v>6453</v>
      </c>
      <c r="BP406" t="s">
        <v>6454</v>
      </c>
      <c r="BQ406" t="s">
        <v>6455</v>
      </c>
      <c r="BR406">
        <v>68.53</v>
      </c>
      <c r="BS406">
        <v>8.2</v>
      </c>
      <c r="BT406">
        <v>2018</v>
      </c>
      <c r="BU406">
        <v>31</v>
      </c>
      <c r="BV406" t="s">
        <v>340</v>
      </c>
      <c r="BW406">
        <v>53</v>
      </c>
      <c r="BX406" t="s">
        <v>6456</v>
      </c>
      <c r="BY406" t="s">
        <v>109</v>
      </c>
      <c r="CF406" t="s">
        <v>113</v>
      </c>
      <c r="CG406" t="s">
        <v>5958</v>
      </c>
      <c r="CH406" t="s">
        <v>6457</v>
      </c>
      <c r="CI406" t="s">
        <v>241</v>
      </c>
      <c r="CK406" t="s">
        <v>109</v>
      </c>
      <c r="CL406" t="s">
        <v>113</v>
      </c>
      <c r="CM406" t="s">
        <v>6458</v>
      </c>
      <c r="CN406" t="s">
        <v>113</v>
      </c>
      <c r="CO406" t="s">
        <v>6459</v>
      </c>
      <c r="CP406" t="s">
        <v>6460</v>
      </c>
      <c r="CQ406" t="s">
        <v>6461</v>
      </c>
      <c r="CR406" t="s">
        <v>137</v>
      </c>
      <c r="CS406" t="str">
        <f>HYPERLINK("https://nconnect.nicmar.ac.in/pdf/571_resume_1771856311.pdf/Y2FyZWVy","View Resume")</f>
        <v>0</v>
      </c>
    </row>
    <row r="407" spans="1:97">
      <c r="A407" t="s">
        <v>704</v>
      </c>
      <c r="B407" t="s">
        <v>139</v>
      </c>
      <c r="C407" t="s">
        <v>705</v>
      </c>
      <c r="D407" t="s">
        <v>706</v>
      </c>
      <c r="E407" t="s">
        <v>6462</v>
      </c>
      <c r="F407" t="s">
        <v>6463</v>
      </c>
      <c r="G407">
        <v>8273798144</v>
      </c>
      <c r="H407" t="s">
        <v>170</v>
      </c>
      <c r="I407" t="s">
        <v>6464</v>
      </c>
      <c r="J407" t="s">
        <v>145</v>
      </c>
      <c r="K407" t="s">
        <v>6465</v>
      </c>
      <c r="L407" t="s">
        <v>6466</v>
      </c>
      <c r="M407" t="s">
        <v>6467</v>
      </c>
      <c r="N407" t="s">
        <v>109</v>
      </c>
      <c r="AI407" t="s">
        <v>6468</v>
      </c>
      <c r="AJ407" t="s">
        <v>1235</v>
      </c>
      <c r="AK407" t="s">
        <v>6469</v>
      </c>
      <c r="AL407">
        <v>86</v>
      </c>
      <c r="AN407">
        <v>2017</v>
      </c>
      <c r="AO407" t="s">
        <v>113</v>
      </c>
      <c r="AP407" t="s">
        <v>6468</v>
      </c>
      <c r="AQ407" t="s">
        <v>939</v>
      </c>
      <c r="AR407" t="s">
        <v>6470</v>
      </c>
      <c r="AS407">
        <v>80.6</v>
      </c>
      <c r="AU407">
        <v>2019</v>
      </c>
      <c r="AV407" t="s">
        <v>109</v>
      </c>
      <c r="BB407">
        <v>2019</v>
      </c>
      <c r="BC407" t="s">
        <v>113</v>
      </c>
      <c r="BD407" t="s">
        <v>6471</v>
      </c>
      <c r="BE407" t="s">
        <v>6471</v>
      </c>
      <c r="BF407" t="s">
        <v>3222</v>
      </c>
      <c r="BG407">
        <v>81.2</v>
      </c>
      <c r="BI407">
        <v>2024</v>
      </c>
      <c r="BJ407">
        <v>8</v>
      </c>
      <c r="BL407">
        <v>2</v>
      </c>
      <c r="BN407" t="s">
        <v>113</v>
      </c>
      <c r="BO407" t="s">
        <v>6472</v>
      </c>
      <c r="BP407" t="s">
        <v>6473</v>
      </c>
      <c r="BQ407" t="s">
        <v>3542</v>
      </c>
      <c r="BR407">
        <v>80</v>
      </c>
      <c r="BT407">
        <v>2026</v>
      </c>
      <c r="BU407">
        <v>24</v>
      </c>
      <c r="BW407">
        <v>50</v>
      </c>
      <c r="BY407" t="s">
        <v>109</v>
      </c>
      <c r="CF407" t="s">
        <v>109</v>
      </c>
      <c r="CJ407">
        <v>2026</v>
      </c>
      <c r="CL407" t="s">
        <v>113</v>
      </c>
      <c r="CM407" t="s">
        <v>6474</v>
      </c>
      <c r="CN407" t="s">
        <v>113</v>
      </c>
      <c r="CO407" t="s">
        <v>6475</v>
      </c>
      <c r="CP407" t="s">
        <v>6476</v>
      </c>
      <c r="CQ407" t="s">
        <v>6477</v>
      </c>
      <c r="CR407" t="str">
        <f>HYPERLINK("https://nconnect.nicmar.ac.in/public/storage/profile/699732104c933.png","Download")</f>
        <v>0</v>
      </c>
      <c r="CS407" t="str">
        <f>HYPERLINK("https://nconnect.nicmar.ac.in/pdf/574_resume_1771856597.pdf/Y2FyZWVy","View Resume")</f>
        <v>0</v>
      </c>
    </row>
    <row r="408" spans="1:97">
      <c r="A408" t="s">
        <v>503</v>
      </c>
      <c r="B408" t="s">
        <v>139</v>
      </c>
      <c r="C408" t="s">
        <v>166</v>
      </c>
      <c r="D408" t="s">
        <v>320</v>
      </c>
      <c r="E408" t="s">
        <v>6478</v>
      </c>
      <c r="F408" t="s">
        <v>6479</v>
      </c>
      <c r="G408">
        <v>8171517526</v>
      </c>
      <c r="H408" t="s">
        <v>170</v>
      </c>
      <c r="I408" t="s">
        <v>6480</v>
      </c>
      <c r="J408" t="s">
        <v>105</v>
      </c>
      <c r="K408" t="s">
        <v>486</v>
      </c>
      <c r="L408" t="s">
        <v>6481</v>
      </c>
      <c r="M408" t="s">
        <v>6482</v>
      </c>
      <c r="N408" t="s">
        <v>109</v>
      </c>
      <c r="AI408" t="s">
        <v>6483</v>
      </c>
      <c r="AJ408" t="s">
        <v>1235</v>
      </c>
      <c r="AK408" t="s">
        <v>1301</v>
      </c>
      <c r="AL408">
        <v>83</v>
      </c>
      <c r="AN408">
        <v>2011</v>
      </c>
      <c r="AO408" t="s">
        <v>113</v>
      </c>
      <c r="AP408" t="s">
        <v>6484</v>
      </c>
      <c r="AQ408" t="s">
        <v>740</v>
      </c>
      <c r="AR408" t="s">
        <v>6485</v>
      </c>
      <c r="AS408">
        <v>88</v>
      </c>
      <c r="AU408">
        <v>2013</v>
      </c>
      <c r="AV408" t="s">
        <v>109</v>
      </c>
      <c r="BC408" t="s">
        <v>113</v>
      </c>
      <c r="BD408" t="s">
        <v>6486</v>
      </c>
      <c r="BE408" t="s">
        <v>6487</v>
      </c>
      <c r="BF408" t="s">
        <v>6488</v>
      </c>
      <c r="BG408">
        <v>59</v>
      </c>
      <c r="BI408">
        <v>2013</v>
      </c>
      <c r="BJ408">
        <v>19</v>
      </c>
      <c r="BK408" t="s">
        <v>517</v>
      </c>
      <c r="BL408">
        <v>23</v>
      </c>
      <c r="BN408" t="s">
        <v>113</v>
      </c>
      <c r="BO408" t="s">
        <v>6486</v>
      </c>
      <c r="BP408" t="s">
        <v>6487</v>
      </c>
      <c r="BQ408" t="s">
        <v>6489</v>
      </c>
      <c r="BR408">
        <v>63</v>
      </c>
      <c r="BT408">
        <v>2018</v>
      </c>
      <c r="BU408">
        <v>31</v>
      </c>
      <c r="BV408" t="s">
        <v>520</v>
      </c>
      <c r="BW408">
        <v>23</v>
      </c>
      <c r="BY408" t="s">
        <v>109</v>
      </c>
      <c r="CF408" t="s">
        <v>113</v>
      </c>
      <c r="CG408" t="s">
        <v>6490</v>
      </c>
      <c r="CH408" t="s">
        <v>6491</v>
      </c>
      <c r="CI408" t="s">
        <v>132</v>
      </c>
      <c r="CJ408">
        <v>2023</v>
      </c>
      <c r="CL408" t="s">
        <v>113</v>
      </c>
      <c r="CM408" t="s">
        <v>6492</v>
      </c>
      <c r="CN408" t="s">
        <v>113</v>
      </c>
      <c r="CO408" t="s">
        <v>6493</v>
      </c>
      <c r="CP408" t="s">
        <v>6494</v>
      </c>
      <c r="CQ408" t="s">
        <v>6495</v>
      </c>
      <c r="CR408" t="s">
        <v>137</v>
      </c>
      <c r="CS408" t="str">
        <f>HYPERLINK("https://nconnect.nicmar.ac.in/pdf/148_resume_1771859307.pdf/Y2FyZWVy","View Resume")</f>
        <v>0</v>
      </c>
    </row>
    <row r="409" spans="1:97">
      <c r="A409" t="s">
        <v>295</v>
      </c>
      <c r="B409" t="s">
        <v>139</v>
      </c>
      <c r="C409" t="s">
        <v>296</v>
      </c>
      <c r="D409" t="s">
        <v>297</v>
      </c>
      <c r="E409" t="s">
        <v>6496</v>
      </c>
      <c r="F409" t="s">
        <v>6497</v>
      </c>
      <c r="G409">
        <v>9686350249</v>
      </c>
      <c r="H409" t="s">
        <v>103</v>
      </c>
      <c r="I409" t="s">
        <v>3010</v>
      </c>
      <c r="J409" t="s">
        <v>145</v>
      </c>
      <c r="K409" t="s">
        <v>6498</v>
      </c>
      <c r="L409" t="s">
        <v>6499</v>
      </c>
      <c r="M409" t="s">
        <v>6500</v>
      </c>
      <c r="N409" t="s">
        <v>113</v>
      </c>
      <c r="O409" t="s">
        <v>6501</v>
      </c>
      <c r="P409" t="s">
        <v>361</v>
      </c>
      <c r="AI409" t="s">
        <v>6502</v>
      </c>
      <c r="AJ409" t="s">
        <v>738</v>
      </c>
      <c r="AK409" t="s">
        <v>6503</v>
      </c>
      <c r="AL409">
        <v>80.2</v>
      </c>
      <c r="AM409">
        <v>8.2</v>
      </c>
      <c r="AN409">
        <v>2012</v>
      </c>
      <c r="AO409" t="s">
        <v>113</v>
      </c>
      <c r="AP409" t="s">
        <v>6504</v>
      </c>
      <c r="AQ409" t="s">
        <v>6505</v>
      </c>
      <c r="AR409" t="s">
        <v>6506</v>
      </c>
      <c r="AS409">
        <v>68</v>
      </c>
      <c r="AT409">
        <v>6.8</v>
      </c>
      <c r="AU409">
        <v>2014</v>
      </c>
      <c r="AV409" t="s">
        <v>109</v>
      </c>
      <c r="BC409" t="s">
        <v>113</v>
      </c>
      <c r="BD409" t="s">
        <v>6507</v>
      </c>
      <c r="BE409" t="s">
        <v>6508</v>
      </c>
      <c r="BF409" t="s">
        <v>6509</v>
      </c>
      <c r="BG409">
        <v>70.8</v>
      </c>
      <c r="BH409">
        <v>7.8</v>
      </c>
      <c r="BI409">
        <v>2018</v>
      </c>
      <c r="BJ409">
        <v>1</v>
      </c>
      <c r="BL409">
        <v>9</v>
      </c>
      <c r="BN409" t="s">
        <v>113</v>
      </c>
      <c r="BO409" t="s">
        <v>6510</v>
      </c>
      <c r="BP409" t="s">
        <v>6511</v>
      </c>
      <c r="BQ409" t="s">
        <v>6512</v>
      </c>
      <c r="BR409">
        <v>98</v>
      </c>
      <c r="BS409">
        <v>9.8</v>
      </c>
      <c r="BT409">
        <v>2020</v>
      </c>
      <c r="BU409">
        <v>12</v>
      </c>
      <c r="BW409">
        <v>13</v>
      </c>
      <c r="BY409" t="s">
        <v>109</v>
      </c>
      <c r="CF409" t="s">
        <v>113</v>
      </c>
      <c r="CG409" t="s">
        <v>361</v>
      </c>
      <c r="CH409" t="s">
        <v>6511</v>
      </c>
      <c r="CI409" t="s">
        <v>132</v>
      </c>
      <c r="CJ409">
        <v>2023</v>
      </c>
      <c r="CL409" t="s">
        <v>109</v>
      </c>
      <c r="CN409" t="s">
        <v>113</v>
      </c>
      <c r="CO409" t="s">
        <v>6513</v>
      </c>
      <c r="CP409" t="s">
        <v>6514</v>
      </c>
      <c r="CQ409" t="s">
        <v>6515</v>
      </c>
      <c r="CR409" t="str">
        <f>HYPERLINK("https://nconnect.nicmar.ac.in/public/storage/profile/6999c86b278d4.png","Download")</f>
        <v>0</v>
      </c>
      <c r="CS409" t="str">
        <f>HYPERLINK("https://nconnect.nicmar.ac.in/pdf/463_resume_1771861215.pdf/Y2FyZWVy","View Resume")</f>
        <v>0</v>
      </c>
    </row>
    <row r="410" spans="1:97">
      <c r="A410" t="s">
        <v>503</v>
      </c>
      <c r="B410" t="s">
        <v>139</v>
      </c>
      <c r="C410" t="s">
        <v>166</v>
      </c>
      <c r="D410" t="s">
        <v>320</v>
      </c>
      <c r="E410" t="s">
        <v>6516</v>
      </c>
      <c r="F410" t="s">
        <v>6517</v>
      </c>
      <c r="G410">
        <v>9764750479</v>
      </c>
      <c r="H410" t="s">
        <v>103</v>
      </c>
      <c r="I410" t="s">
        <v>6518</v>
      </c>
      <c r="J410" t="s">
        <v>105</v>
      </c>
      <c r="K410" t="s">
        <v>425</v>
      </c>
      <c r="L410" t="s">
        <v>6519</v>
      </c>
      <c r="M410" t="s">
        <v>6520</v>
      </c>
      <c r="N410" t="s">
        <v>113</v>
      </c>
      <c r="O410" t="s">
        <v>6521</v>
      </c>
      <c r="P410" t="s">
        <v>6522</v>
      </c>
      <c r="AI410" t="s">
        <v>6523</v>
      </c>
      <c r="AJ410" t="s">
        <v>6524</v>
      </c>
      <c r="AK410" t="s">
        <v>784</v>
      </c>
      <c r="AL410">
        <v>64.76</v>
      </c>
      <c r="AN410">
        <v>2008</v>
      </c>
      <c r="AO410" t="s">
        <v>113</v>
      </c>
      <c r="AP410" t="s">
        <v>6525</v>
      </c>
      <c r="AQ410" t="s">
        <v>6526</v>
      </c>
      <c r="AR410" t="s">
        <v>841</v>
      </c>
      <c r="AS410">
        <v>67</v>
      </c>
      <c r="AU410">
        <v>2010</v>
      </c>
      <c r="AV410" t="s">
        <v>113</v>
      </c>
      <c r="AW410" t="s">
        <v>6527</v>
      </c>
      <c r="AX410" t="s">
        <v>6528</v>
      </c>
      <c r="AY410" t="s">
        <v>6529</v>
      </c>
      <c r="AZ410">
        <v>56.16</v>
      </c>
      <c r="BB410">
        <v>2016</v>
      </c>
      <c r="BC410" t="s">
        <v>113</v>
      </c>
      <c r="BD410" t="s">
        <v>2916</v>
      </c>
      <c r="BE410" t="s">
        <v>6530</v>
      </c>
      <c r="BF410" t="s">
        <v>6531</v>
      </c>
      <c r="BG410">
        <v>75.08</v>
      </c>
      <c r="BI410">
        <v>2013</v>
      </c>
      <c r="BJ410">
        <v>19</v>
      </c>
      <c r="BK410" t="s">
        <v>517</v>
      </c>
      <c r="BL410">
        <v>53</v>
      </c>
      <c r="BM410" t="s">
        <v>6532</v>
      </c>
      <c r="BN410" t="s">
        <v>113</v>
      </c>
      <c r="BO410" t="s">
        <v>2916</v>
      </c>
      <c r="BP410" t="s">
        <v>6530</v>
      </c>
      <c r="BQ410" t="s">
        <v>6533</v>
      </c>
      <c r="BR410">
        <v>80.06</v>
      </c>
      <c r="BT410">
        <v>2016</v>
      </c>
      <c r="BU410">
        <v>31</v>
      </c>
      <c r="BV410" t="s">
        <v>3557</v>
      </c>
      <c r="BW410">
        <v>53</v>
      </c>
      <c r="BX410" t="s">
        <v>6533</v>
      </c>
      <c r="BY410" t="s">
        <v>109</v>
      </c>
      <c r="CF410" t="s">
        <v>113</v>
      </c>
      <c r="CG410" t="s">
        <v>6534</v>
      </c>
      <c r="CH410" t="s">
        <v>2916</v>
      </c>
      <c r="CI410" t="s">
        <v>132</v>
      </c>
      <c r="CJ410">
        <v>2023</v>
      </c>
      <c r="CL410" t="s">
        <v>113</v>
      </c>
      <c r="CM410" t="s">
        <v>6535</v>
      </c>
      <c r="CN410" t="s">
        <v>113</v>
      </c>
      <c r="CO410" t="s">
        <v>6536</v>
      </c>
      <c r="CP410" t="s">
        <v>6537</v>
      </c>
      <c r="CQ410" t="s">
        <v>6538</v>
      </c>
      <c r="CR410" t="s">
        <v>137</v>
      </c>
      <c r="CS410" t="str">
        <f>HYPERLINK("https://nconnect.nicmar.ac.in/pdf/579_resume_1771861646.pdf/Y2FyZWVy","View Resume")</f>
        <v>0</v>
      </c>
    </row>
    <row r="411" spans="1:97">
      <c r="A411" t="s">
        <v>193</v>
      </c>
      <c r="B411" t="s">
        <v>139</v>
      </c>
      <c r="C411" t="s">
        <v>166</v>
      </c>
      <c r="D411" t="s">
        <v>194</v>
      </c>
      <c r="E411" t="s">
        <v>6516</v>
      </c>
      <c r="F411" t="s">
        <v>6517</v>
      </c>
      <c r="G411">
        <v>9764750479</v>
      </c>
      <c r="H411" t="s">
        <v>103</v>
      </c>
      <c r="I411" t="s">
        <v>6518</v>
      </c>
      <c r="J411" t="s">
        <v>105</v>
      </c>
      <c r="K411" t="s">
        <v>425</v>
      </c>
      <c r="L411" t="s">
        <v>6519</v>
      </c>
      <c r="M411" t="s">
        <v>6520</v>
      </c>
      <c r="N411" t="s">
        <v>113</v>
      </c>
      <c r="O411" t="s">
        <v>6521</v>
      </c>
      <c r="P411" t="s">
        <v>6522</v>
      </c>
      <c r="AI411" t="s">
        <v>6523</v>
      </c>
      <c r="AJ411" t="s">
        <v>6524</v>
      </c>
      <c r="AK411" t="s">
        <v>784</v>
      </c>
      <c r="AL411">
        <v>64.76</v>
      </c>
      <c r="AN411">
        <v>2008</v>
      </c>
      <c r="AO411" t="s">
        <v>113</v>
      </c>
      <c r="AP411" t="s">
        <v>6525</v>
      </c>
      <c r="AQ411" t="s">
        <v>6526</v>
      </c>
      <c r="AR411" t="s">
        <v>841</v>
      </c>
      <c r="AS411">
        <v>67</v>
      </c>
      <c r="AU411">
        <v>2010</v>
      </c>
      <c r="AV411" t="s">
        <v>113</v>
      </c>
      <c r="AW411" t="s">
        <v>6527</v>
      </c>
      <c r="AX411" t="s">
        <v>6528</v>
      </c>
      <c r="AY411" t="s">
        <v>6529</v>
      </c>
      <c r="AZ411">
        <v>56.16</v>
      </c>
      <c r="BB411">
        <v>2016</v>
      </c>
      <c r="BC411" t="s">
        <v>113</v>
      </c>
      <c r="BD411" t="s">
        <v>2916</v>
      </c>
      <c r="BE411" t="s">
        <v>6530</v>
      </c>
      <c r="BF411" t="s">
        <v>6531</v>
      </c>
      <c r="BG411">
        <v>75.08</v>
      </c>
      <c r="BI411">
        <v>2013</v>
      </c>
      <c r="BJ411">
        <v>19</v>
      </c>
      <c r="BK411" t="s">
        <v>517</v>
      </c>
      <c r="BL411">
        <v>53</v>
      </c>
      <c r="BM411" t="s">
        <v>6532</v>
      </c>
      <c r="BN411" t="s">
        <v>113</v>
      </c>
      <c r="BO411" t="s">
        <v>2916</v>
      </c>
      <c r="BP411" t="s">
        <v>6530</v>
      </c>
      <c r="BQ411" t="s">
        <v>6533</v>
      </c>
      <c r="BR411">
        <v>80.06</v>
      </c>
      <c r="BT411">
        <v>2016</v>
      </c>
      <c r="BU411">
        <v>31</v>
      </c>
      <c r="BV411" t="s">
        <v>3557</v>
      </c>
      <c r="BW411">
        <v>53</v>
      </c>
      <c r="BX411" t="s">
        <v>6533</v>
      </c>
      <c r="BY411" t="s">
        <v>109</v>
      </c>
      <c r="CF411" t="s">
        <v>113</v>
      </c>
      <c r="CG411" t="s">
        <v>6534</v>
      </c>
      <c r="CH411" t="s">
        <v>2916</v>
      </c>
      <c r="CI411" t="s">
        <v>132</v>
      </c>
      <c r="CJ411">
        <v>2023</v>
      </c>
      <c r="CL411" t="s">
        <v>113</v>
      </c>
      <c r="CM411" t="s">
        <v>6535</v>
      </c>
      <c r="CN411" t="s">
        <v>113</v>
      </c>
      <c r="CO411" t="s">
        <v>6536</v>
      </c>
      <c r="CP411" t="s">
        <v>6537</v>
      </c>
      <c r="CQ411" t="s">
        <v>6539</v>
      </c>
      <c r="CR411" t="s">
        <v>137</v>
      </c>
      <c r="CS411" t="str">
        <f>HYPERLINK("https://nconnect.nicmar.ac.in/pdf/579_resume_1771861646.pdf/Y2FyZWVy","View Resume")</f>
        <v>0</v>
      </c>
    </row>
    <row r="412" spans="1:97">
      <c r="A412" t="s">
        <v>804</v>
      </c>
      <c r="B412" t="s">
        <v>139</v>
      </c>
      <c r="C412" t="s">
        <v>166</v>
      </c>
      <c r="D412" t="s">
        <v>805</v>
      </c>
      <c r="E412" t="s">
        <v>6516</v>
      </c>
      <c r="F412" t="s">
        <v>6517</v>
      </c>
      <c r="G412">
        <v>9764750479</v>
      </c>
      <c r="H412" t="s">
        <v>103</v>
      </c>
      <c r="I412" t="s">
        <v>6518</v>
      </c>
      <c r="J412" t="s">
        <v>105</v>
      </c>
      <c r="K412" t="s">
        <v>425</v>
      </c>
      <c r="L412" t="s">
        <v>6519</v>
      </c>
      <c r="M412" t="s">
        <v>6520</v>
      </c>
      <c r="N412" t="s">
        <v>113</v>
      </c>
      <c r="O412" t="s">
        <v>6521</v>
      </c>
      <c r="P412" t="s">
        <v>6522</v>
      </c>
      <c r="AI412" t="s">
        <v>6523</v>
      </c>
      <c r="AJ412" t="s">
        <v>6524</v>
      </c>
      <c r="AK412" t="s">
        <v>784</v>
      </c>
      <c r="AL412">
        <v>64.76</v>
      </c>
      <c r="AN412">
        <v>2008</v>
      </c>
      <c r="AO412" t="s">
        <v>113</v>
      </c>
      <c r="AP412" t="s">
        <v>6525</v>
      </c>
      <c r="AQ412" t="s">
        <v>6526</v>
      </c>
      <c r="AR412" t="s">
        <v>841</v>
      </c>
      <c r="AS412">
        <v>67</v>
      </c>
      <c r="AU412">
        <v>2010</v>
      </c>
      <c r="AV412" t="s">
        <v>113</v>
      </c>
      <c r="AW412" t="s">
        <v>6527</v>
      </c>
      <c r="AX412" t="s">
        <v>6528</v>
      </c>
      <c r="AY412" t="s">
        <v>6529</v>
      </c>
      <c r="AZ412">
        <v>56.16</v>
      </c>
      <c r="BB412">
        <v>2016</v>
      </c>
      <c r="BC412" t="s">
        <v>113</v>
      </c>
      <c r="BD412" t="s">
        <v>2916</v>
      </c>
      <c r="BE412" t="s">
        <v>6530</v>
      </c>
      <c r="BF412" t="s">
        <v>6531</v>
      </c>
      <c r="BG412">
        <v>75.08</v>
      </c>
      <c r="BI412">
        <v>2013</v>
      </c>
      <c r="BJ412">
        <v>19</v>
      </c>
      <c r="BK412" t="s">
        <v>517</v>
      </c>
      <c r="BL412">
        <v>53</v>
      </c>
      <c r="BM412" t="s">
        <v>6532</v>
      </c>
      <c r="BN412" t="s">
        <v>113</v>
      </c>
      <c r="BO412" t="s">
        <v>2916</v>
      </c>
      <c r="BP412" t="s">
        <v>6530</v>
      </c>
      <c r="BQ412" t="s">
        <v>6533</v>
      </c>
      <c r="BR412">
        <v>80.06</v>
      </c>
      <c r="BT412">
        <v>2016</v>
      </c>
      <c r="BU412">
        <v>31</v>
      </c>
      <c r="BV412" t="s">
        <v>3557</v>
      </c>
      <c r="BW412">
        <v>53</v>
      </c>
      <c r="BX412" t="s">
        <v>6533</v>
      </c>
      <c r="BY412" t="s">
        <v>109</v>
      </c>
      <c r="CF412" t="s">
        <v>113</v>
      </c>
      <c r="CG412" t="s">
        <v>6534</v>
      </c>
      <c r="CH412" t="s">
        <v>2916</v>
      </c>
      <c r="CI412" t="s">
        <v>132</v>
      </c>
      <c r="CJ412">
        <v>2023</v>
      </c>
      <c r="CL412" t="s">
        <v>113</v>
      </c>
      <c r="CM412" t="s">
        <v>6535</v>
      </c>
      <c r="CN412" t="s">
        <v>113</v>
      </c>
      <c r="CO412" t="s">
        <v>6536</v>
      </c>
      <c r="CP412" t="s">
        <v>6537</v>
      </c>
      <c r="CQ412" t="s">
        <v>6540</v>
      </c>
      <c r="CR412" t="s">
        <v>137</v>
      </c>
      <c r="CS412" t="str">
        <f>HYPERLINK("https://nconnect.nicmar.ac.in/pdf/579_resume_1771861646.pdf/Y2FyZWVy","View Resume")</f>
        <v>0</v>
      </c>
    </row>
    <row r="413" spans="1:97">
      <c r="A413" t="s">
        <v>165</v>
      </c>
      <c r="B413" t="s">
        <v>139</v>
      </c>
      <c r="C413" t="s">
        <v>166</v>
      </c>
      <c r="D413" t="s">
        <v>167</v>
      </c>
      <c r="E413" t="s">
        <v>6541</v>
      </c>
      <c r="F413" t="s">
        <v>6542</v>
      </c>
      <c r="G413">
        <v>6376414548</v>
      </c>
      <c r="H413" t="s">
        <v>103</v>
      </c>
      <c r="I413" t="s">
        <v>6543</v>
      </c>
      <c r="J413" t="s">
        <v>105</v>
      </c>
      <c r="K413" t="s">
        <v>507</v>
      </c>
      <c r="L413" t="s">
        <v>6544</v>
      </c>
      <c r="M413" t="s">
        <v>6545</v>
      </c>
      <c r="N413" t="s">
        <v>109</v>
      </c>
      <c r="AI413" t="s">
        <v>6546</v>
      </c>
      <c r="AJ413" t="s">
        <v>6547</v>
      </c>
      <c r="AK413" t="s">
        <v>6548</v>
      </c>
      <c r="AL413">
        <v>83</v>
      </c>
      <c r="AN413">
        <v>2007</v>
      </c>
      <c r="AO413" t="s">
        <v>113</v>
      </c>
      <c r="AP413" t="s">
        <v>834</v>
      </c>
      <c r="AQ413" t="s">
        <v>6549</v>
      </c>
      <c r="AR413" t="s">
        <v>408</v>
      </c>
      <c r="AS413">
        <v>83.6</v>
      </c>
      <c r="AU413">
        <v>2009</v>
      </c>
      <c r="AV413" t="s">
        <v>109</v>
      </c>
      <c r="AX413" t="s">
        <v>6550</v>
      </c>
      <c r="AY413" t="s">
        <v>6551</v>
      </c>
      <c r="AZ413">
        <v>84.8</v>
      </c>
      <c r="BB413">
        <v>2025</v>
      </c>
      <c r="BC413" t="s">
        <v>113</v>
      </c>
      <c r="BD413" t="s">
        <v>6552</v>
      </c>
      <c r="BE413" t="s">
        <v>6553</v>
      </c>
      <c r="BF413" t="s">
        <v>1050</v>
      </c>
      <c r="BG413">
        <v>65.3</v>
      </c>
      <c r="BI413">
        <v>2014</v>
      </c>
      <c r="BJ413">
        <v>19</v>
      </c>
      <c r="BK413" t="s">
        <v>2453</v>
      </c>
      <c r="BL413">
        <v>34</v>
      </c>
      <c r="BN413" t="s">
        <v>113</v>
      </c>
      <c r="BO413" t="s">
        <v>6554</v>
      </c>
      <c r="BP413" t="s">
        <v>6554</v>
      </c>
      <c r="BQ413" t="s">
        <v>1050</v>
      </c>
      <c r="BR413">
        <v>76.2</v>
      </c>
      <c r="BT413">
        <v>2018</v>
      </c>
      <c r="BU413">
        <v>31</v>
      </c>
      <c r="BV413" t="s">
        <v>1054</v>
      </c>
      <c r="BW413">
        <v>34</v>
      </c>
      <c r="BY413" t="s">
        <v>113</v>
      </c>
      <c r="BZ413" t="s">
        <v>6550</v>
      </c>
      <c r="CA413" t="s">
        <v>6550</v>
      </c>
      <c r="CB413" t="s">
        <v>6555</v>
      </c>
      <c r="CC413">
        <v>84.8</v>
      </c>
      <c r="CE413">
        <v>2025</v>
      </c>
      <c r="CF413" t="s">
        <v>113</v>
      </c>
      <c r="CG413" t="s">
        <v>6556</v>
      </c>
      <c r="CH413" t="s">
        <v>6557</v>
      </c>
      <c r="CI413" t="s">
        <v>241</v>
      </c>
      <c r="CK413" t="s">
        <v>109</v>
      </c>
      <c r="CL413" t="s">
        <v>109</v>
      </c>
      <c r="CN413" t="s">
        <v>109</v>
      </c>
      <c r="CP413" t="s">
        <v>6558</v>
      </c>
      <c r="CQ413" t="s">
        <v>6559</v>
      </c>
      <c r="CR413" t="str">
        <f>HYPERLINK("https://nconnect.nicmar.ac.in/public/storage/profile/699c6a05f38a2.png","Download")</f>
        <v>0</v>
      </c>
      <c r="CS413" t="str">
        <f>HYPERLINK("https://nconnect.nicmar.ac.in/pdf/578_resume_1771862449.pdf/Y2FyZWVy","View Resume")</f>
        <v>0</v>
      </c>
    </row>
    <row r="414" spans="1:97">
      <c r="A414" t="s">
        <v>138</v>
      </c>
      <c r="B414" t="s">
        <v>139</v>
      </c>
      <c r="C414" t="s">
        <v>140</v>
      </c>
      <c r="D414" t="s">
        <v>141</v>
      </c>
      <c r="E414" t="s">
        <v>6560</v>
      </c>
      <c r="F414" t="s">
        <v>6561</v>
      </c>
      <c r="G414">
        <v>9008312904</v>
      </c>
      <c r="H414" t="s">
        <v>103</v>
      </c>
      <c r="I414" t="s">
        <v>6562</v>
      </c>
      <c r="J414" t="s">
        <v>145</v>
      </c>
      <c r="K414" t="s">
        <v>146</v>
      </c>
      <c r="L414" t="s">
        <v>6563</v>
      </c>
      <c r="M414" t="s">
        <v>6564</v>
      </c>
      <c r="N414" t="s">
        <v>109</v>
      </c>
      <c r="AI414" t="s">
        <v>6565</v>
      </c>
      <c r="AJ414" t="s">
        <v>6566</v>
      </c>
      <c r="AK414" t="s">
        <v>6567</v>
      </c>
      <c r="AL414">
        <v>89.16</v>
      </c>
      <c r="AN414">
        <v>2013</v>
      </c>
      <c r="AO414" t="s">
        <v>113</v>
      </c>
      <c r="AP414" t="s">
        <v>6568</v>
      </c>
      <c r="AQ414" t="s">
        <v>6566</v>
      </c>
      <c r="AR414" t="s">
        <v>6569</v>
      </c>
      <c r="AS414">
        <v>87.4</v>
      </c>
      <c r="AU414">
        <v>2015</v>
      </c>
      <c r="AV414" t="s">
        <v>109</v>
      </c>
      <c r="BC414" t="s">
        <v>113</v>
      </c>
      <c r="BD414" t="s">
        <v>6570</v>
      </c>
      <c r="BE414" t="s">
        <v>6571</v>
      </c>
      <c r="BF414" t="s">
        <v>157</v>
      </c>
      <c r="BG414">
        <v>89.2</v>
      </c>
      <c r="BI414">
        <v>2019</v>
      </c>
      <c r="BJ414">
        <v>1</v>
      </c>
      <c r="BL414">
        <v>47</v>
      </c>
      <c r="BN414" t="s">
        <v>113</v>
      </c>
      <c r="BO414" t="s">
        <v>6572</v>
      </c>
      <c r="BP414" t="s">
        <v>6566</v>
      </c>
      <c r="BQ414" t="s">
        <v>159</v>
      </c>
      <c r="BR414">
        <v>91.3</v>
      </c>
      <c r="BT414">
        <v>2021</v>
      </c>
      <c r="BU414">
        <v>14</v>
      </c>
      <c r="BW414">
        <v>47</v>
      </c>
      <c r="BY414" t="s">
        <v>109</v>
      </c>
      <c r="CF414" t="s">
        <v>113</v>
      </c>
      <c r="CG414" t="s">
        <v>159</v>
      </c>
      <c r="CH414" t="s">
        <v>6572</v>
      </c>
      <c r="CI414" t="s">
        <v>132</v>
      </c>
      <c r="CJ414">
        <v>2024</v>
      </c>
      <c r="CL414" t="s">
        <v>109</v>
      </c>
      <c r="CN414" t="s">
        <v>113</v>
      </c>
      <c r="CO414" t="s">
        <v>6573</v>
      </c>
      <c r="CP414" t="s">
        <v>6574</v>
      </c>
      <c r="CQ414" t="s">
        <v>6575</v>
      </c>
      <c r="CR414" t="str">
        <f>HYPERLINK("https://nconnect.nicmar.ac.in/public/storage/profile/69992c4e8ccea.png","Download")</f>
        <v>0</v>
      </c>
      <c r="CS414" t="str">
        <f>HYPERLINK("https://nconnect.nicmar.ac.in/pdf/582_resume_1771865043.pdf/Y2FyZWVy","View Resume")</f>
        <v>0</v>
      </c>
    </row>
    <row r="415" spans="1:97">
      <c r="A415" t="s">
        <v>318</v>
      </c>
      <c r="B415" t="s">
        <v>319</v>
      </c>
      <c r="C415" t="s">
        <v>166</v>
      </c>
      <c r="D415" t="s">
        <v>320</v>
      </c>
      <c r="E415" t="s">
        <v>6576</v>
      </c>
      <c r="F415" t="s">
        <v>6577</v>
      </c>
      <c r="G415">
        <v>8550991101</v>
      </c>
      <c r="H415" t="s">
        <v>170</v>
      </c>
      <c r="I415" t="s">
        <v>6578</v>
      </c>
      <c r="J415" t="s">
        <v>105</v>
      </c>
      <c r="K415" t="s">
        <v>4967</v>
      </c>
      <c r="L415" t="s">
        <v>6579</v>
      </c>
      <c r="M415" t="s">
        <v>6580</v>
      </c>
      <c r="N415" t="s">
        <v>113</v>
      </c>
      <c r="O415" t="s">
        <v>6581</v>
      </c>
      <c r="P415" t="s">
        <v>6582</v>
      </c>
      <c r="AI415" t="s">
        <v>6576</v>
      </c>
      <c r="AJ415" t="s">
        <v>6583</v>
      </c>
      <c r="AK415" t="s">
        <v>6584</v>
      </c>
      <c r="AL415">
        <v>85.33</v>
      </c>
      <c r="AN415">
        <v>2000</v>
      </c>
      <c r="AO415" t="s">
        <v>113</v>
      </c>
      <c r="AP415" t="s">
        <v>6576</v>
      </c>
      <c r="AQ415" t="s">
        <v>6585</v>
      </c>
      <c r="AR415" t="s">
        <v>6586</v>
      </c>
      <c r="AS415">
        <v>76.83</v>
      </c>
      <c r="AU415">
        <v>2002</v>
      </c>
      <c r="AV415" t="s">
        <v>109</v>
      </c>
      <c r="BC415" t="s">
        <v>113</v>
      </c>
      <c r="BD415" t="s">
        <v>359</v>
      </c>
      <c r="BE415" t="s">
        <v>6587</v>
      </c>
      <c r="BF415" t="s">
        <v>6588</v>
      </c>
      <c r="BG415">
        <v>77.08</v>
      </c>
      <c r="BI415">
        <v>2006</v>
      </c>
      <c r="BJ415">
        <v>19</v>
      </c>
      <c r="BK415" t="s">
        <v>517</v>
      </c>
      <c r="BL415">
        <v>23</v>
      </c>
      <c r="BN415" t="s">
        <v>113</v>
      </c>
      <c r="BO415" t="s">
        <v>1219</v>
      </c>
      <c r="BP415" t="s">
        <v>6589</v>
      </c>
      <c r="BQ415" t="s">
        <v>6590</v>
      </c>
      <c r="BR415">
        <v>61.82</v>
      </c>
      <c r="BT415">
        <v>2008</v>
      </c>
      <c r="BU415">
        <v>31</v>
      </c>
      <c r="BV415" t="s">
        <v>6591</v>
      </c>
      <c r="BW415">
        <v>53</v>
      </c>
      <c r="BX415" t="s">
        <v>6592</v>
      </c>
      <c r="BY415" t="s">
        <v>113</v>
      </c>
      <c r="BZ415" t="s">
        <v>3559</v>
      </c>
      <c r="CA415" t="s">
        <v>6593</v>
      </c>
      <c r="CB415" t="s">
        <v>6594</v>
      </c>
      <c r="CC415">
        <v>60.38</v>
      </c>
      <c r="CE415">
        <v>2008</v>
      </c>
      <c r="CF415" t="s">
        <v>113</v>
      </c>
      <c r="CG415" t="s">
        <v>3729</v>
      </c>
      <c r="CH415" t="s">
        <v>6595</v>
      </c>
      <c r="CI415" t="s">
        <v>132</v>
      </c>
      <c r="CJ415">
        <v>2016</v>
      </c>
      <c r="CL415" t="s">
        <v>113</v>
      </c>
      <c r="CM415" t="s">
        <v>6596</v>
      </c>
      <c r="CN415" t="s">
        <v>113</v>
      </c>
      <c r="CO415" t="s">
        <v>6597</v>
      </c>
      <c r="CP415" t="s">
        <v>437</v>
      </c>
      <c r="CQ415" t="s">
        <v>6598</v>
      </c>
      <c r="CR415" t="s">
        <v>137</v>
      </c>
      <c r="CS415" t="str">
        <f>HYPERLINK("https://nconnect.nicmar.ac.in/pdf/537_resume_1771866773.pdf/Y2FyZWVy","View Resume")</f>
        <v>0</v>
      </c>
    </row>
    <row r="416" spans="1:97">
      <c r="A416" t="s">
        <v>374</v>
      </c>
      <c r="B416" t="s">
        <v>98</v>
      </c>
      <c r="C416" t="s">
        <v>166</v>
      </c>
      <c r="D416" t="s">
        <v>225</v>
      </c>
      <c r="E416" t="s">
        <v>6599</v>
      </c>
      <c r="F416" t="s">
        <v>6600</v>
      </c>
      <c r="G416">
        <v>9439638483</v>
      </c>
      <c r="H416" t="s">
        <v>103</v>
      </c>
      <c r="I416" t="s">
        <v>6601</v>
      </c>
      <c r="J416" t="s">
        <v>105</v>
      </c>
      <c r="K416" t="s">
        <v>6602</v>
      </c>
      <c r="L416" t="s">
        <v>6603</v>
      </c>
      <c r="M416" t="s">
        <v>6604</v>
      </c>
      <c r="N416" t="s">
        <v>109</v>
      </c>
      <c r="AI416" t="s">
        <v>6605</v>
      </c>
      <c r="AJ416" t="s">
        <v>6606</v>
      </c>
      <c r="AK416" t="s">
        <v>6607</v>
      </c>
      <c r="AL416">
        <v>75</v>
      </c>
      <c r="AN416">
        <v>1992</v>
      </c>
      <c r="AO416" t="s">
        <v>113</v>
      </c>
      <c r="AP416" t="s">
        <v>6608</v>
      </c>
      <c r="AQ416" t="s">
        <v>6609</v>
      </c>
      <c r="AR416" t="s">
        <v>787</v>
      </c>
      <c r="AS416">
        <v>60</v>
      </c>
      <c r="AU416">
        <v>1994</v>
      </c>
      <c r="AV416" t="s">
        <v>109</v>
      </c>
      <c r="BC416" t="s">
        <v>113</v>
      </c>
      <c r="BD416" t="s">
        <v>6610</v>
      </c>
      <c r="BE416" t="s">
        <v>6611</v>
      </c>
      <c r="BF416" t="s">
        <v>539</v>
      </c>
      <c r="BG416">
        <v>69</v>
      </c>
      <c r="BI416">
        <v>2000</v>
      </c>
      <c r="BJ416">
        <v>19</v>
      </c>
      <c r="BK416" t="s">
        <v>6612</v>
      </c>
      <c r="BL416">
        <v>53</v>
      </c>
      <c r="BM416" t="s">
        <v>539</v>
      </c>
      <c r="BN416" t="s">
        <v>113</v>
      </c>
      <c r="BO416" t="s">
        <v>124</v>
      </c>
      <c r="BP416" t="s">
        <v>6613</v>
      </c>
      <c r="BQ416" t="s">
        <v>6614</v>
      </c>
      <c r="BR416">
        <v>61</v>
      </c>
      <c r="BT416">
        <v>2009</v>
      </c>
      <c r="BU416">
        <v>31</v>
      </c>
      <c r="BV416" t="s">
        <v>340</v>
      </c>
      <c r="BW416">
        <v>53</v>
      </c>
      <c r="BX416" t="s">
        <v>2456</v>
      </c>
      <c r="BY416" t="s">
        <v>113</v>
      </c>
      <c r="BZ416" t="s">
        <v>124</v>
      </c>
      <c r="CA416" t="s">
        <v>6615</v>
      </c>
      <c r="CB416" t="s">
        <v>264</v>
      </c>
      <c r="CC416">
        <v>61</v>
      </c>
      <c r="CE416">
        <v>2008</v>
      </c>
      <c r="CF416" t="s">
        <v>109</v>
      </c>
      <c r="CL416" t="s">
        <v>113</v>
      </c>
      <c r="CM416" t="s">
        <v>6616</v>
      </c>
      <c r="CN416" t="s">
        <v>113</v>
      </c>
      <c r="CO416" t="s">
        <v>6617</v>
      </c>
      <c r="CP416" t="s">
        <v>4465</v>
      </c>
      <c r="CQ416" t="s">
        <v>6618</v>
      </c>
      <c r="CR416" t="s">
        <v>137</v>
      </c>
      <c r="CS416" t="str">
        <f>HYPERLINK("https://nconnect.nicmar.ac.in/pdf/584_resume_1771867451.pdf/Y2FyZWVy","View Resume")</f>
        <v>0</v>
      </c>
    </row>
    <row r="417" spans="1:97">
      <c r="A417" t="s">
        <v>138</v>
      </c>
      <c r="B417" t="s">
        <v>139</v>
      </c>
      <c r="C417" t="s">
        <v>140</v>
      </c>
      <c r="D417" t="s">
        <v>141</v>
      </c>
      <c r="E417" t="s">
        <v>6619</v>
      </c>
      <c r="F417" t="s">
        <v>6620</v>
      </c>
      <c r="G417">
        <v>9597231180</v>
      </c>
      <c r="H417" t="s">
        <v>170</v>
      </c>
      <c r="I417" t="s">
        <v>6621</v>
      </c>
      <c r="J417" t="s">
        <v>145</v>
      </c>
      <c r="K417" t="s">
        <v>6622</v>
      </c>
      <c r="L417" t="s">
        <v>6623</v>
      </c>
      <c r="M417" t="s">
        <v>6624</v>
      </c>
      <c r="N417" t="s">
        <v>109</v>
      </c>
      <c r="AI417" t="s">
        <v>6625</v>
      </c>
      <c r="AJ417" t="s">
        <v>6626</v>
      </c>
      <c r="AK417" t="s">
        <v>6627</v>
      </c>
      <c r="AL417">
        <v>98.4</v>
      </c>
      <c r="AN417">
        <v>2013</v>
      </c>
      <c r="AO417" t="s">
        <v>113</v>
      </c>
      <c r="AP417" t="s">
        <v>6625</v>
      </c>
      <c r="AQ417" t="s">
        <v>6628</v>
      </c>
      <c r="AR417" t="s">
        <v>6629</v>
      </c>
      <c r="AS417">
        <v>98</v>
      </c>
      <c r="AU417">
        <v>2015</v>
      </c>
      <c r="AV417" t="s">
        <v>109</v>
      </c>
      <c r="BC417" t="s">
        <v>113</v>
      </c>
      <c r="BD417" t="s">
        <v>6630</v>
      </c>
      <c r="BE417" t="s">
        <v>6630</v>
      </c>
      <c r="BF417" t="s">
        <v>310</v>
      </c>
      <c r="BG417">
        <v>84.6</v>
      </c>
      <c r="BH417">
        <v>8.46</v>
      </c>
      <c r="BI417">
        <v>2019</v>
      </c>
      <c r="BJ417">
        <v>1</v>
      </c>
      <c r="BL417">
        <v>9</v>
      </c>
      <c r="BN417" t="s">
        <v>113</v>
      </c>
      <c r="BO417" t="s">
        <v>963</v>
      </c>
      <c r="BP417" t="s">
        <v>6631</v>
      </c>
      <c r="BQ417" t="s">
        <v>141</v>
      </c>
      <c r="BR417">
        <v>98.7</v>
      </c>
      <c r="BS417">
        <v>9.87</v>
      </c>
      <c r="BT417">
        <v>2021</v>
      </c>
      <c r="BU417">
        <v>14</v>
      </c>
      <c r="BW417">
        <v>47</v>
      </c>
      <c r="BY417" t="s">
        <v>109</v>
      </c>
      <c r="CF417" t="s">
        <v>113</v>
      </c>
      <c r="CG417" t="s">
        <v>6632</v>
      </c>
      <c r="CH417" t="s">
        <v>4219</v>
      </c>
      <c r="CI417" t="s">
        <v>132</v>
      </c>
      <c r="CJ417">
        <v>2025</v>
      </c>
      <c r="CL417" t="s">
        <v>113</v>
      </c>
      <c r="CM417" t="s">
        <v>6633</v>
      </c>
      <c r="CN417" t="s">
        <v>109</v>
      </c>
      <c r="CP417" t="s">
        <v>6634</v>
      </c>
      <c r="CQ417" t="s">
        <v>6635</v>
      </c>
      <c r="CR417" t="str">
        <f>HYPERLINK("https://nconnect.nicmar.ac.in/public/storage/profile/699c0ea3bd671.png","Download")</f>
        <v>0</v>
      </c>
      <c r="CS417" t="str">
        <f>HYPERLINK("https://nconnect.nicmar.ac.in/pdf/546_resume_1771857556.pdf/Y2FyZWVy","View Resume")</f>
        <v>0</v>
      </c>
    </row>
    <row r="418" spans="1:97">
      <c r="A418" t="s">
        <v>165</v>
      </c>
      <c r="B418" t="s">
        <v>139</v>
      </c>
      <c r="C418" t="s">
        <v>166</v>
      </c>
      <c r="D418" t="s">
        <v>167</v>
      </c>
      <c r="E418" t="s">
        <v>6636</v>
      </c>
      <c r="F418" t="s">
        <v>6637</v>
      </c>
      <c r="G418">
        <v>8318429437</v>
      </c>
      <c r="H418" t="s">
        <v>103</v>
      </c>
      <c r="I418" t="s">
        <v>6638</v>
      </c>
      <c r="J418" t="s">
        <v>105</v>
      </c>
      <c r="K418" t="s">
        <v>507</v>
      </c>
      <c r="L418" t="s">
        <v>6639</v>
      </c>
      <c r="M418" t="s">
        <v>6640</v>
      </c>
      <c r="N418" t="s">
        <v>109</v>
      </c>
      <c r="AI418" t="s">
        <v>6641</v>
      </c>
      <c r="AJ418" t="s">
        <v>6642</v>
      </c>
      <c r="AK418" t="s">
        <v>6643</v>
      </c>
      <c r="AL418">
        <v>65</v>
      </c>
      <c r="AN418">
        <v>2008</v>
      </c>
      <c r="AO418" t="s">
        <v>113</v>
      </c>
      <c r="AP418" t="s">
        <v>6641</v>
      </c>
      <c r="AQ418" t="s">
        <v>6644</v>
      </c>
      <c r="AR418" t="s">
        <v>741</v>
      </c>
      <c r="AS418">
        <v>55</v>
      </c>
      <c r="AU418">
        <v>2010</v>
      </c>
      <c r="AV418" t="s">
        <v>109</v>
      </c>
      <c r="BC418" t="s">
        <v>113</v>
      </c>
      <c r="BD418" t="s">
        <v>6645</v>
      </c>
      <c r="BE418" t="s">
        <v>6646</v>
      </c>
      <c r="BF418" t="s">
        <v>6647</v>
      </c>
      <c r="BG418">
        <v>75.2</v>
      </c>
      <c r="BI418">
        <v>2013</v>
      </c>
      <c r="BJ418">
        <v>19</v>
      </c>
      <c r="BK418" t="s">
        <v>6648</v>
      </c>
      <c r="BL418">
        <v>53</v>
      </c>
      <c r="BM418" t="s">
        <v>6649</v>
      </c>
      <c r="BN418" t="s">
        <v>113</v>
      </c>
      <c r="BO418" t="s">
        <v>6645</v>
      </c>
      <c r="BP418" t="s">
        <v>6646</v>
      </c>
      <c r="BQ418" t="s">
        <v>6650</v>
      </c>
      <c r="BR418">
        <v>75.8</v>
      </c>
      <c r="BT418">
        <v>2015</v>
      </c>
      <c r="BU418">
        <v>31</v>
      </c>
      <c r="BV418" t="s">
        <v>989</v>
      </c>
      <c r="BW418">
        <v>32</v>
      </c>
      <c r="BY418" t="s">
        <v>109</v>
      </c>
      <c r="CF418" t="s">
        <v>113</v>
      </c>
      <c r="CG418" t="s">
        <v>6651</v>
      </c>
      <c r="CH418" t="s">
        <v>6652</v>
      </c>
      <c r="CI418" t="s">
        <v>241</v>
      </c>
      <c r="CK418" t="s">
        <v>113</v>
      </c>
      <c r="CL418" t="s">
        <v>109</v>
      </c>
      <c r="CN418" t="s">
        <v>113</v>
      </c>
      <c r="CO418" t="s">
        <v>6653</v>
      </c>
      <c r="CP418" t="s">
        <v>462</v>
      </c>
      <c r="CQ418" t="s">
        <v>6654</v>
      </c>
      <c r="CR418" t="s">
        <v>137</v>
      </c>
      <c r="CS418" t="str">
        <f>HYPERLINK("https://nconnect.nicmar.ac.in/pdf/587_resume_1771877483.pdf/Y2FyZWVy","View Resume")</f>
        <v>0</v>
      </c>
    </row>
    <row r="419" spans="1:97">
      <c r="A419" t="s">
        <v>704</v>
      </c>
      <c r="B419" t="s">
        <v>139</v>
      </c>
      <c r="C419" t="s">
        <v>705</v>
      </c>
      <c r="D419" t="s">
        <v>706</v>
      </c>
      <c r="E419" t="s">
        <v>6655</v>
      </c>
      <c r="F419" t="s">
        <v>6656</v>
      </c>
      <c r="G419">
        <v>7033296466</v>
      </c>
      <c r="H419" t="s">
        <v>103</v>
      </c>
      <c r="I419" t="s">
        <v>6657</v>
      </c>
      <c r="J419" t="s">
        <v>145</v>
      </c>
      <c r="K419" t="s">
        <v>146</v>
      </c>
      <c r="L419" t="s">
        <v>6658</v>
      </c>
      <c r="M419" t="s">
        <v>6659</v>
      </c>
      <c r="N419" t="s">
        <v>109</v>
      </c>
      <c r="AI419" t="s">
        <v>5551</v>
      </c>
      <c r="AJ419" t="s">
        <v>5195</v>
      </c>
      <c r="AK419" t="s">
        <v>6660</v>
      </c>
      <c r="AL419">
        <v>87.4</v>
      </c>
      <c r="AM419">
        <v>9.2</v>
      </c>
      <c r="AN419">
        <v>2014</v>
      </c>
      <c r="AO419" t="s">
        <v>113</v>
      </c>
      <c r="AP419" t="s">
        <v>6661</v>
      </c>
      <c r="AQ419" t="s">
        <v>5195</v>
      </c>
      <c r="AR419" t="s">
        <v>6662</v>
      </c>
      <c r="AS419">
        <v>83.2</v>
      </c>
      <c r="AU419">
        <v>2016</v>
      </c>
      <c r="AV419" t="s">
        <v>109</v>
      </c>
      <c r="BC419" t="s">
        <v>113</v>
      </c>
      <c r="BD419" t="s">
        <v>1436</v>
      </c>
      <c r="BE419" t="s">
        <v>6663</v>
      </c>
      <c r="BF419" t="s">
        <v>1121</v>
      </c>
      <c r="BG419">
        <v>83.6</v>
      </c>
      <c r="BI419">
        <v>2021</v>
      </c>
      <c r="BJ419">
        <v>8</v>
      </c>
      <c r="BL419">
        <v>2</v>
      </c>
      <c r="BN419" t="s">
        <v>113</v>
      </c>
      <c r="BO419" t="s">
        <v>3278</v>
      </c>
      <c r="BP419" t="s">
        <v>6664</v>
      </c>
      <c r="BQ419" t="s">
        <v>4036</v>
      </c>
      <c r="BR419">
        <v>88.65</v>
      </c>
      <c r="BT419">
        <v>2023</v>
      </c>
      <c r="BU419">
        <v>31</v>
      </c>
      <c r="BV419" t="s">
        <v>4035</v>
      </c>
      <c r="BW419">
        <v>35</v>
      </c>
      <c r="BY419" t="s">
        <v>109</v>
      </c>
      <c r="CF419" t="s">
        <v>109</v>
      </c>
      <c r="CJ419">
        <v>2026</v>
      </c>
      <c r="CL419" t="s">
        <v>109</v>
      </c>
      <c r="CN419" t="s">
        <v>113</v>
      </c>
      <c r="CO419" t="s">
        <v>6665</v>
      </c>
      <c r="CP419" t="s">
        <v>6666</v>
      </c>
      <c r="CQ419" t="s">
        <v>6667</v>
      </c>
      <c r="CR419" t="str">
        <f>HYPERLINK("https://nconnect.nicmar.ac.in/public/storage/profile/699b7863002ce.png","Download")</f>
        <v>0</v>
      </c>
      <c r="CS419" t="str">
        <f>HYPERLINK("https://nconnect.nicmar.ac.in/pdf/521_resume_1771889264.pdf/Y2FyZWVy","View Resume")</f>
        <v>0</v>
      </c>
    </row>
    <row r="420" spans="1:97">
      <c r="A420" t="s">
        <v>3541</v>
      </c>
      <c r="B420" t="s">
        <v>319</v>
      </c>
      <c r="C420" t="s">
        <v>99</v>
      </c>
      <c r="D420" t="s">
        <v>3542</v>
      </c>
      <c r="E420" t="s">
        <v>6668</v>
      </c>
      <c r="F420" t="s">
        <v>6669</v>
      </c>
      <c r="G420">
        <v>8087852785</v>
      </c>
      <c r="H420" t="s">
        <v>170</v>
      </c>
      <c r="I420" t="s">
        <v>6670</v>
      </c>
      <c r="J420" t="s">
        <v>105</v>
      </c>
      <c r="K420" t="s">
        <v>4769</v>
      </c>
      <c r="L420" t="s">
        <v>6671</v>
      </c>
      <c r="M420" t="s">
        <v>6672</v>
      </c>
      <c r="N420" t="s">
        <v>109</v>
      </c>
      <c r="AI420" t="s">
        <v>6673</v>
      </c>
      <c r="AJ420" t="s">
        <v>6674</v>
      </c>
      <c r="AK420" t="s">
        <v>6675</v>
      </c>
      <c r="AL420">
        <v>85.84</v>
      </c>
      <c r="AN420">
        <v>2007</v>
      </c>
      <c r="AO420" t="s">
        <v>113</v>
      </c>
      <c r="AP420" t="s">
        <v>6676</v>
      </c>
      <c r="AQ420" t="s">
        <v>6677</v>
      </c>
      <c r="AR420" t="s">
        <v>983</v>
      </c>
      <c r="AS420">
        <v>82.83</v>
      </c>
      <c r="AU420">
        <v>2009</v>
      </c>
      <c r="AV420" t="s">
        <v>109</v>
      </c>
      <c r="BC420" t="s">
        <v>113</v>
      </c>
      <c r="BD420" t="s">
        <v>1219</v>
      </c>
      <c r="BE420" t="s">
        <v>6678</v>
      </c>
      <c r="BF420" t="s">
        <v>6679</v>
      </c>
      <c r="BG420">
        <v>60.45</v>
      </c>
      <c r="BI420">
        <v>2014</v>
      </c>
      <c r="BJ420">
        <v>8</v>
      </c>
      <c r="BL420">
        <v>2</v>
      </c>
      <c r="BN420" t="s">
        <v>113</v>
      </c>
      <c r="BO420" t="s">
        <v>1136</v>
      </c>
      <c r="BP420" t="s">
        <v>6680</v>
      </c>
      <c r="BQ420" t="s">
        <v>3496</v>
      </c>
      <c r="BR420">
        <v>73.69</v>
      </c>
      <c r="BS420">
        <v>2.89</v>
      </c>
      <c r="BT420">
        <v>2019</v>
      </c>
      <c r="BU420">
        <v>31</v>
      </c>
      <c r="BV420" t="s">
        <v>6681</v>
      </c>
      <c r="BW420">
        <v>3</v>
      </c>
      <c r="BY420" t="s">
        <v>109</v>
      </c>
      <c r="CF420" t="s">
        <v>109</v>
      </c>
      <c r="CL420" t="s">
        <v>109</v>
      </c>
      <c r="CN420" t="s">
        <v>109</v>
      </c>
      <c r="CP420" t="s">
        <v>6682</v>
      </c>
      <c r="CQ420" t="s">
        <v>6683</v>
      </c>
      <c r="CR420" t="s">
        <v>137</v>
      </c>
      <c r="CS420" t="str">
        <f>HYPERLINK("https://nconnect.nicmar.ac.in/pdf/120_resume_1771577649.pdf/Y2FyZWVy","View Resume")</f>
        <v>0</v>
      </c>
    </row>
    <row r="421" spans="1:97">
      <c r="A421" t="s">
        <v>193</v>
      </c>
      <c r="B421" t="s">
        <v>139</v>
      </c>
      <c r="C421" t="s">
        <v>166</v>
      </c>
      <c r="D421" t="s">
        <v>194</v>
      </c>
      <c r="E421" t="s">
        <v>6684</v>
      </c>
      <c r="F421" t="s">
        <v>6685</v>
      </c>
      <c r="G421">
        <v>8414885601</v>
      </c>
      <c r="H421" t="s">
        <v>103</v>
      </c>
      <c r="I421" t="s">
        <v>6686</v>
      </c>
      <c r="J421" t="s">
        <v>105</v>
      </c>
      <c r="K421" t="s">
        <v>486</v>
      </c>
      <c r="L421" t="s">
        <v>6687</v>
      </c>
      <c r="M421" t="s">
        <v>6688</v>
      </c>
      <c r="N421" t="s">
        <v>109</v>
      </c>
      <c r="AI421" t="s">
        <v>6689</v>
      </c>
      <c r="AJ421" t="s">
        <v>6690</v>
      </c>
      <c r="AK421" t="s">
        <v>670</v>
      </c>
      <c r="AL421">
        <v>56.77</v>
      </c>
      <c r="AN421">
        <v>2003</v>
      </c>
      <c r="AO421" t="s">
        <v>113</v>
      </c>
      <c r="AP421" t="s">
        <v>6689</v>
      </c>
      <c r="AQ421" t="s">
        <v>6690</v>
      </c>
      <c r="AR421" t="s">
        <v>6691</v>
      </c>
      <c r="AS421">
        <v>66</v>
      </c>
      <c r="AU421">
        <v>2005</v>
      </c>
      <c r="AV421" t="s">
        <v>109</v>
      </c>
      <c r="BC421" t="s">
        <v>113</v>
      </c>
      <c r="BD421" t="s">
        <v>6692</v>
      </c>
      <c r="BE421" t="s">
        <v>6693</v>
      </c>
      <c r="BF421" t="s">
        <v>6694</v>
      </c>
      <c r="BG421">
        <v>64</v>
      </c>
      <c r="BI421">
        <v>2008</v>
      </c>
      <c r="BJ421">
        <v>19</v>
      </c>
      <c r="BK421" t="s">
        <v>6648</v>
      </c>
      <c r="BL421">
        <v>33</v>
      </c>
      <c r="BN421" t="s">
        <v>113</v>
      </c>
      <c r="BO421" t="s">
        <v>6695</v>
      </c>
      <c r="BP421" t="s">
        <v>6696</v>
      </c>
      <c r="BQ421" t="s">
        <v>795</v>
      </c>
      <c r="BR421">
        <v>64</v>
      </c>
      <c r="BT421">
        <v>2011</v>
      </c>
      <c r="BU421">
        <v>31</v>
      </c>
      <c r="BV421" t="s">
        <v>340</v>
      </c>
      <c r="BW421">
        <v>33</v>
      </c>
      <c r="BY421" t="s">
        <v>113</v>
      </c>
      <c r="BZ421" t="s">
        <v>6697</v>
      </c>
      <c r="CA421" t="s">
        <v>6693</v>
      </c>
      <c r="CB421" t="s">
        <v>6698</v>
      </c>
      <c r="CC421">
        <v>85.2</v>
      </c>
      <c r="CE421">
        <v>2019</v>
      </c>
      <c r="CF421" t="s">
        <v>113</v>
      </c>
      <c r="CG421" t="s">
        <v>795</v>
      </c>
      <c r="CH421" t="s">
        <v>6697</v>
      </c>
      <c r="CI421" t="s">
        <v>132</v>
      </c>
      <c r="CJ421">
        <v>2023</v>
      </c>
      <c r="CL421" t="s">
        <v>109</v>
      </c>
      <c r="CN421" t="s">
        <v>113</v>
      </c>
      <c r="CO421" t="s">
        <v>6699</v>
      </c>
      <c r="CP421" t="s">
        <v>437</v>
      </c>
      <c r="CQ421" t="s">
        <v>6700</v>
      </c>
      <c r="CR421" t="s">
        <v>137</v>
      </c>
      <c r="CS421" t="str">
        <f>HYPERLINK("https://nconnect.nicmar.ac.in/pdf/591_resume_1771909183.pdf/Y2FyZWVy","View Resume")</f>
        <v>0</v>
      </c>
    </row>
    <row r="422" spans="1:97">
      <c r="A422" t="s">
        <v>848</v>
      </c>
      <c r="B422" t="s">
        <v>139</v>
      </c>
      <c r="C422" t="s">
        <v>166</v>
      </c>
      <c r="D422" t="s">
        <v>849</v>
      </c>
      <c r="E422" t="s">
        <v>6701</v>
      </c>
      <c r="F422" t="s">
        <v>6702</v>
      </c>
      <c r="G422">
        <v>8130778090</v>
      </c>
      <c r="H422" t="s">
        <v>170</v>
      </c>
      <c r="I422" t="s">
        <v>6703</v>
      </c>
      <c r="J422" t="s">
        <v>105</v>
      </c>
      <c r="K422" t="s">
        <v>486</v>
      </c>
      <c r="L422" t="s">
        <v>6704</v>
      </c>
      <c r="M422" t="s">
        <v>6705</v>
      </c>
      <c r="N422" t="s">
        <v>109</v>
      </c>
      <c r="AI422" t="s">
        <v>6706</v>
      </c>
      <c r="AJ422" t="s">
        <v>6707</v>
      </c>
      <c r="AK422" t="s">
        <v>6708</v>
      </c>
      <c r="AL422">
        <v>81.33</v>
      </c>
      <c r="AN422">
        <v>2004</v>
      </c>
      <c r="AO422" t="s">
        <v>113</v>
      </c>
      <c r="AP422" t="s">
        <v>6709</v>
      </c>
      <c r="AQ422" t="s">
        <v>6707</v>
      </c>
      <c r="AR422" t="s">
        <v>6710</v>
      </c>
      <c r="AS422">
        <v>83.38</v>
      </c>
      <c r="AU422">
        <v>2006</v>
      </c>
      <c r="AV422" t="s">
        <v>109</v>
      </c>
      <c r="BC422" t="s">
        <v>113</v>
      </c>
      <c r="BD422" t="s">
        <v>6711</v>
      </c>
      <c r="BE422" t="s">
        <v>6712</v>
      </c>
      <c r="BF422" t="s">
        <v>6713</v>
      </c>
      <c r="BG422">
        <v>67</v>
      </c>
      <c r="BI422">
        <v>2009</v>
      </c>
      <c r="BJ422">
        <v>19</v>
      </c>
      <c r="BK422" t="s">
        <v>1387</v>
      </c>
      <c r="BL422">
        <v>17</v>
      </c>
      <c r="BN422" t="s">
        <v>113</v>
      </c>
      <c r="BO422" t="s">
        <v>6714</v>
      </c>
      <c r="BP422" t="s">
        <v>6714</v>
      </c>
      <c r="BQ422" t="s">
        <v>1074</v>
      </c>
      <c r="BR422">
        <v>75</v>
      </c>
      <c r="BT422">
        <v>2011</v>
      </c>
      <c r="BU422">
        <v>31</v>
      </c>
      <c r="BV422" t="s">
        <v>5083</v>
      </c>
      <c r="BW422">
        <v>17</v>
      </c>
      <c r="BY422" t="s">
        <v>109</v>
      </c>
      <c r="CF422" t="s">
        <v>113</v>
      </c>
      <c r="CG422" t="s">
        <v>1074</v>
      </c>
      <c r="CH422" t="s">
        <v>6714</v>
      </c>
      <c r="CI422" t="s">
        <v>132</v>
      </c>
      <c r="CJ422">
        <v>2019</v>
      </c>
      <c r="CL422" t="s">
        <v>113</v>
      </c>
      <c r="CM422" t="s">
        <v>6715</v>
      </c>
      <c r="CN422" t="s">
        <v>113</v>
      </c>
      <c r="CO422" t="s">
        <v>6716</v>
      </c>
      <c r="CP422" t="s">
        <v>6717</v>
      </c>
      <c r="CQ422" t="s">
        <v>6718</v>
      </c>
      <c r="CR422" t="s">
        <v>137</v>
      </c>
      <c r="CS422" t="str">
        <f>HYPERLINK("https://nconnect.nicmar.ac.in/pdf/33_resume_1771909329.pdf/Y2FyZWVy","View Resume")</f>
        <v>0</v>
      </c>
    </row>
    <row r="423" spans="1:97">
      <c r="A423" t="s">
        <v>138</v>
      </c>
      <c r="B423" t="s">
        <v>139</v>
      </c>
      <c r="C423" t="s">
        <v>140</v>
      </c>
      <c r="D423" t="s">
        <v>141</v>
      </c>
      <c r="E423" t="s">
        <v>6719</v>
      </c>
      <c r="F423" t="s">
        <v>6720</v>
      </c>
      <c r="G423">
        <v>9713364501</v>
      </c>
      <c r="H423" t="s">
        <v>103</v>
      </c>
      <c r="I423" t="s">
        <v>6721</v>
      </c>
      <c r="J423" t="s">
        <v>105</v>
      </c>
      <c r="K423" t="s">
        <v>3367</v>
      </c>
      <c r="L423" t="s">
        <v>6722</v>
      </c>
      <c r="M423" t="s">
        <v>6723</v>
      </c>
      <c r="N423" t="s">
        <v>109</v>
      </c>
      <c r="AI423" t="s">
        <v>6724</v>
      </c>
      <c r="AJ423" t="s">
        <v>6725</v>
      </c>
      <c r="AK423" t="s">
        <v>2161</v>
      </c>
      <c r="AL423">
        <v>73.16</v>
      </c>
      <c r="AN423">
        <v>2009</v>
      </c>
      <c r="AO423" t="s">
        <v>113</v>
      </c>
      <c r="AP423" t="s">
        <v>6724</v>
      </c>
      <c r="AQ423" t="s">
        <v>6725</v>
      </c>
      <c r="AR423" t="s">
        <v>670</v>
      </c>
      <c r="AS423">
        <v>73.6</v>
      </c>
      <c r="AU423">
        <v>2011</v>
      </c>
      <c r="AV423" t="s">
        <v>109</v>
      </c>
      <c r="BC423" t="s">
        <v>113</v>
      </c>
      <c r="BD423" t="s">
        <v>6726</v>
      </c>
      <c r="BE423" t="s">
        <v>6727</v>
      </c>
      <c r="BF423" t="s">
        <v>157</v>
      </c>
      <c r="BG423">
        <v>71.8</v>
      </c>
      <c r="BI423">
        <v>2015</v>
      </c>
      <c r="BJ423">
        <v>2</v>
      </c>
      <c r="BL423">
        <v>9</v>
      </c>
      <c r="BN423" t="s">
        <v>113</v>
      </c>
      <c r="BO423" t="s">
        <v>6728</v>
      </c>
      <c r="BP423" t="s">
        <v>6729</v>
      </c>
      <c r="BQ423" t="s">
        <v>159</v>
      </c>
      <c r="BR423">
        <v>62.7</v>
      </c>
      <c r="BT423">
        <v>2017</v>
      </c>
      <c r="BU423">
        <v>14</v>
      </c>
      <c r="BW423">
        <v>7</v>
      </c>
      <c r="BY423" t="s">
        <v>109</v>
      </c>
      <c r="CF423" t="s">
        <v>113</v>
      </c>
      <c r="CG423" t="s">
        <v>157</v>
      </c>
      <c r="CH423" t="s">
        <v>6730</v>
      </c>
      <c r="CI423" t="s">
        <v>241</v>
      </c>
      <c r="CK423" t="s">
        <v>109</v>
      </c>
      <c r="CL423" t="s">
        <v>109</v>
      </c>
      <c r="CN423" t="s">
        <v>109</v>
      </c>
      <c r="CP423" t="s">
        <v>6731</v>
      </c>
      <c r="CQ423" t="s">
        <v>6732</v>
      </c>
      <c r="CR423" t="s">
        <v>137</v>
      </c>
      <c r="CS423" t="str">
        <f>HYPERLINK("https://nconnect.nicmar.ac.in/pdf/597_resume_1771911105.pdf/Y2FyZWVy","View Resume")</f>
        <v>0</v>
      </c>
    </row>
    <row r="424" spans="1:97">
      <c r="A424" t="s">
        <v>1120</v>
      </c>
      <c r="B424" t="s">
        <v>98</v>
      </c>
      <c r="C424" t="s">
        <v>99</v>
      </c>
      <c r="D424" t="s">
        <v>1121</v>
      </c>
      <c r="E424" t="s">
        <v>6668</v>
      </c>
      <c r="F424" t="s">
        <v>6669</v>
      </c>
      <c r="G424">
        <v>8087852785</v>
      </c>
      <c r="H424" t="s">
        <v>170</v>
      </c>
      <c r="I424" t="s">
        <v>6670</v>
      </c>
      <c r="J424" t="s">
        <v>105</v>
      </c>
      <c r="K424" t="s">
        <v>4769</v>
      </c>
      <c r="L424" t="s">
        <v>6671</v>
      </c>
      <c r="M424" t="s">
        <v>6672</v>
      </c>
      <c r="N424" t="s">
        <v>109</v>
      </c>
      <c r="AI424" t="s">
        <v>6673</v>
      </c>
      <c r="AJ424" t="s">
        <v>6674</v>
      </c>
      <c r="AK424" t="s">
        <v>6675</v>
      </c>
      <c r="AL424">
        <v>85.84</v>
      </c>
      <c r="AN424">
        <v>2007</v>
      </c>
      <c r="AO424" t="s">
        <v>113</v>
      </c>
      <c r="AP424" t="s">
        <v>6676</v>
      </c>
      <c r="AQ424" t="s">
        <v>6677</v>
      </c>
      <c r="AR424" t="s">
        <v>983</v>
      </c>
      <c r="AS424">
        <v>82.83</v>
      </c>
      <c r="AU424">
        <v>2009</v>
      </c>
      <c r="AV424" t="s">
        <v>109</v>
      </c>
      <c r="BC424" t="s">
        <v>113</v>
      </c>
      <c r="BD424" t="s">
        <v>1219</v>
      </c>
      <c r="BE424" t="s">
        <v>6678</v>
      </c>
      <c r="BF424" t="s">
        <v>6679</v>
      </c>
      <c r="BG424">
        <v>60.45</v>
      </c>
      <c r="BI424">
        <v>2014</v>
      </c>
      <c r="BJ424">
        <v>8</v>
      </c>
      <c r="BL424">
        <v>2</v>
      </c>
      <c r="BN424" t="s">
        <v>113</v>
      </c>
      <c r="BO424" t="s">
        <v>1136</v>
      </c>
      <c r="BP424" t="s">
        <v>6680</v>
      </c>
      <c r="BQ424" t="s">
        <v>3496</v>
      </c>
      <c r="BR424">
        <v>73.69</v>
      </c>
      <c r="BS424">
        <v>2.89</v>
      </c>
      <c r="BT424">
        <v>2019</v>
      </c>
      <c r="BU424">
        <v>31</v>
      </c>
      <c r="BV424" t="s">
        <v>6681</v>
      </c>
      <c r="BW424">
        <v>3</v>
      </c>
      <c r="BY424" t="s">
        <v>109</v>
      </c>
      <c r="CF424" t="s">
        <v>109</v>
      </c>
      <c r="CL424" t="s">
        <v>109</v>
      </c>
      <c r="CN424" t="s">
        <v>109</v>
      </c>
      <c r="CP424" t="s">
        <v>6682</v>
      </c>
      <c r="CQ424" t="s">
        <v>6733</v>
      </c>
      <c r="CR424" t="s">
        <v>137</v>
      </c>
      <c r="CS424" t="str">
        <f>HYPERLINK("https://nconnect.nicmar.ac.in/pdf/120_resume_1771577649.pdf/Y2FyZWVy","View Resume")</f>
        <v>0</v>
      </c>
    </row>
    <row r="425" spans="1:97">
      <c r="A425" t="s">
        <v>804</v>
      </c>
      <c r="B425" t="s">
        <v>139</v>
      </c>
      <c r="C425" t="s">
        <v>166</v>
      </c>
      <c r="D425" t="s">
        <v>805</v>
      </c>
      <c r="E425" t="s">
        <v>6734</v>
      </c>
      <c r="F425" t="s">
        <v>6735</v>
      </c>
      <c r="G425">
        <v>8087625020</v>
      </c>
      <c r="H425" t="s">
        <v>103</v>
      </c>
      <c r="I425" t="s">
        <v>6736</v>
      </c>
      <c r="J425" t="s">
        <v>105</v>
      </c>
      <c r="K425" t="s">
        <v>528</v>
      </c>
      <c r="L425" t="s">
        <v>6737</v>
      </c>
      <c r="M425" t="s">
        <v>6738</v>
      </c>
      <c r="N425" t="s">
        <v>109</v>
      </c>
      <c r="AI425" t="s">
        <v>6739</v>
      </c>
      <c r="AJ425" t="s">
        <v>1547</v>
      </c>
      <c r="AK425" t="s">
        <v>981</v>
      </c>
      <c r="AL425">
        <v>83</v>
      </c>
      <c r="AN425">
        <v>2004</v>
      </c>
      <c r="AO425" t="s">
        <v>113</v>
      </c>
      <c r="AP425" t="s">
        <v>6740</v>
      </c>
      <c r="AQ425" t="s">
        <v>1547</v>
      </c>
      <c r="AR425" t="s">
        <v>2767</v>
      </c>
      <c r="AS425">
        <v>68</v>
      </c>
      <c r="AU425">
        <v>2006</v>
      </c>
      <c r="AV425" t="s">
        <v>109</v>
      </c>
      <c r="BC425" t="s">
        <v>113</v>
      </c>
      <c r="BD425" t="s">
        <v>2753</v>
      </c>
      <c r="BE425" t="s">
        <v>6741</v>
      </c>
      <c r="BF425" t="s">
        <v>6742</v>
      </c>
      <c r="BG425">
        <v>62</v>
      </c>
      <c r="BI425">
        <v>2011</v>
      </c>
      <c r="BJ425">
        <v>19</v>
      </c>
      <c r="BK425" t="s">
        <v>6743</v>
      </c>
      <c r="BL425">
        <v>53</v>
      </c>
      <c r="BM425" t="s">
        <v>6742</v>
      </c>
      <c r="BN425" t="s">
        <v>113</v>
      </c>
      <c r="BO425" t="s">
        <v>2753</v>
      </c>
      <c r="BP425" t="s">
        <v>6744</v>
      </c>
      <c r="BQ425" t="s">
        <v>6745</v>
      </c>
      <c r="BR425">
        <v>68</v>
      </c>
      <c r="BT425">
        <v>2013</v>
      </c>
      <c r="BU425">
        <v>31</v>
      </c>
      <c r="BV425" t="s">
        <v>6746</v>
      </c>
      <c r="BW425">
        <v>53</v>
      </c>
      <c r="BX425" t="s">
        <v>6742</v>
      </c>
      <c r="BY425" t="s">
        <v>109</v>
      </c>
      <c r="CF425" t="s">
        <v>113</v>
      </c>
      <c r="CG425" t="s">
        <v>6742</v>
      </c>
      <c r="CH425" t="s">
        <v>6747</v>
      </c>
      <c r="CI425" t="s">
        <v>132</v>
      </c>
      <c r="CJ425">
        <v>2019</v>
      </c>
      <c r="CL425" t="s">
        <v>109</v>
      </c>
      <c r="CN425" t="s">
        <v>113</v>
      </c>
      <c r="CO425" t="s">
        <v>6748</v>
      </c>
      <c r="CP425" t="s">
        <v>462</v>
      </c>
      <c r="CQ425" t="s">
        <v>6749</v>
      </c>
      <c r="CR425" t="str">
        <f>HYPERLINK("https://nconnect.nicmar.ac.in/public/storage/profile/699d41d75e797.png","Download")</f>
        <v>0</v>
      </c>
      <c r="CS425" t="str">
        <f>HYPERLINK("https://nconnect.nicmar.ac.in/pdf/609_resume_1771916330.pdf/Y2FyZWVy","View Resume")</f>
        <v>0</v>
      </c>
    </row>
    <row r="426" spans="1:97">
      <c r="A426" t="s">
        <v>165</v>
      </c>
      <c r="B426" t="s">
        <v>139</v>
      </c>
      <c r="C426" t="s">
        <v>166</v>
      </c>
      <c r="D426" t="s">
        <v>167</v>
      </c>
      <c r="E426" t="s">
        <v>6750</v>
      </c>
      <c r="F426" t="s">
        <v>6751</v>
      </c>
      <c r="G426">
        <v>9163812130</v>
      </c>
      <c r="H426" t="s">
        <v>103</v>
      </c>
      <c r="I426" t="s">
        <v>6752</v>
      </c>
      <c r="J426" t="s">
        <v>145</v>
      </c>
      <c r="K426" t="s">
        <v>229</v>
      </c>
      <c r="L426" t="s">
        <v>6753</v>
      </c>
      <c r="M426" t="s">
        <v>6754</v>
      </c>
      <c r="N426" t="s">
        <v>109</v>
      </c>
      <c r="AI426" t="s">
        <v>6755</v>
      </c>
      <c r="AJ426" t="s">
        <v>738</v>
      </c>
      <c r="AK426" t="s">
        <v>6756</v>
      </c>
      <c r="AL426">
        <v>68.17</v>
      </c>
      <c r="AN426">
        <v>2002</v>
      </c>
      <c r="AO426" t="s">
        <v>113</v>
      </c>
      <c r="AP426" t="s">
        <v>6757</v>
      </c>
      <c r="AQ426" t="s">
        <v>1235</v>
      </c>
      <c r="AR426" t="s">
        <v>4679</v>
      </c>
      <c r="AS426">
        <v>60.0</v>
      </c>
      <c r="AU426">
        <v>2004</v>
      </c>
      <c r="AV426" t="s">
        <v>109</v>
      </c>
      <c r="BC426" t="s">
        <v>113</v>
      </c>
      <c r="BD426" t="s">
        <v>257</v>
      </c>
      <c r="BE426" t="s">
        <v>6758</v>
      </c>
      <c r="BF426" t="s">
        <v>6759</v>
      </c>
      <c r="BG426">
        <v>76.7</v>
      </c>
      <c r="BH426">
        <v>7.67</v>
      </c>
      <c r="BI426">
        <v>2008</v>
      </c>
      <c r="BJ426">
        <v>19</v>
      </c>
      <c r="BK426" t="s">
        <v>563</v>
      </c>
      <c r="BL426">
        <v>18</v>
      </c>
      <c r="BN426" t="s">
        <v>113</v>
      </c>
      <c r="BO426" t="s">
        <v>6760</v>
      </c>
      <c r="BP426" t="s">
        <v>6761</v>
      </c>
      <c r="BQ426" t="s">
        <v>6762</v>
      </c>
      <c r="BR426">
        <v>74.59</v>
      </c>
      <c r="BT426">
        <v>2024</v>
      </c>
      <c r="BU426">
        <v>31</v>
      </c>
      <c r="BV426" t="s">
        <v>6763</v>
      </c>
      <c r="BW426">
        <v>53</v>
      </c>
      <c r="BX426" t="s">
        <v>6762</v>
      </c>
      <c r="BY426" t="s">
        <v>109</v>
      </c>
      <c r="CF426" t="s">
        <v>109</v>
      </c>
      <c r="CL426" t="s">
        <v>113</v>
      </c>
      <c r="CM426" t="s">
        <v>6764</v>
      </c>
      <c r="CN426" t="s">
        <v>113</v>
      </c>
      <c r="CO426" t="s">
        <v>6764</v>
      </c>
      <c r="CP426" t="s">
        <v>6765</v>
      </c>
      <c r="CQ426" t="s">
        <v>6766</v>
      </c>
      <c r="CR426" t="s">
        <v>137</v>
      </c>
      <c r="CS426" t="str">
        <f>HYPERLINK("https://nconnect.nicmar.ac.in/pdf/608_resume_1771917035.pdf/Y2FyZWVy","View Resume")</f>
        <v>0</v>
      </c>
    </row>
    <row r="427" spans="1:97">
      <c r="A427" t="s">
        <v>503</v>
      </c>
      <c r="B427" t="s">
        <v>139</v>
      </c>
      <c r="C427" t="s">
        <v>166</v>
      </c>
      <c r="D427" t="s">
        <v>320</v>
      </c>
      <c r="E427" t="s">
        <v>6750</v>
      </c>
      <c r="F427" t="s">
        <v>6751</v>
      </c>
      <c r="G427">
        <v>9163812130</v>
      </c>
      <c r="H427" t="s">
        <v>103</v>
      </c>
      <c r="I427" t="s">
        <v>6752</v>
      </c>
      <c r="J427" t="s">
        <v>145</v>
      </c>
      <c r="K427" t="s">
        <v>229</v>
      </c>
      <c r="L427" t="s">
        <v>6753</v>
      </c>
      <c r="M427" t="s">
        <v>6754</v>
      </c>
      <c r="N427" t="s">
        <v>109</v>
      </c>
      <c r="AI427" t="s">
        <v>6755</v>
      </c>
      <c r="AJ427" t="s">
        <v>738</v>
      </c>
      <c r="AK427" t="s">
        <v>6756</v>
      </c>
      <c r="AL427">
        <v>68.17</v>
      </c>
      <c r="AN427">
        <v>2002</v>
      </c>
      <c r="AO427" t="s">
        <v>113</v>
      </c>
      <c r="AP427" t="s">
        <v>6757</v>
      </c>
      <c r="AQ427" t="s">
        <v>1235</v>
      </c>
      <c r="AR427" t="s">
        <v>4679</v>
      </c>
      <c r="AS427">
        <v>60.0</v>
      </c>
      <c r="AU427">
        <v>2004</v>
      </c>
      <c r="AV427" t="s">
        <v>109</v>
      </c>
      <c r="BC427" t="s">
        <v>113</v>
      </c>
      <c r="BD427" t="s">
        <v>257</v>
      </c>
      <c r="BE427" t="s">
        <v>6758</v>
      </c>
      <c r="BF427" t="s">
        <v>6759</v>
      </c>
      <c r="BG427">
        <v>76.7</v>
      </c>
      <c r="BH427">
        <v>7.67</v>
      </c>
      <c r="BI427">
        <v>2008</v>
      </c>
      <c r="BJ427">
        <v>19</v>
      </c>
      <c r="BK427" t="s">
        <v>563</v>
      </c>
      <c r="BL427">
        <v>18</v>
      </c>
      <c r="BN427" t="s">
        <v>113</v>
      </c>
      <c r="BO427" t="s">
        <v>6760</v>
      </c>
      <c r="BP427" t="s">
        <v>6761</v>
      </c>
      <c r="BQ427" t="s">
        <v>6762</v>
      </c>
      <c r="BR427">
        <v>74.59</v>
      </c>
      <c r="BT427">
        <v>2024</v>
      </c>
      <c r="BU427">
        <v>31</v>
      </c>
      <c r="BV427" t="s">
        <v>6763</v>
      </c>
      <c r="BW427">
        <v>53</v>
      </c>
      <c r="BX427" t="s">
        <v>6762</v>
      </c>
      <c r="BY427" t="s">
        <v>109</v>
      </c>
      <c r="CF427" t="s">
        <v>109</v>
      </c>
      <c r="CL427" t="s">
        <v>113</v>
      </c>
      <c r="CM427" t="s">
        <v>6764</v>
      </c>
      <c r="CN427" t="s">
        <v>113</v>
      </c>
      <c r="CO427" t="s">
        <v>6764</v>
      </c>
      <c r="CP427" t="s">
        <v>6765</v>
      </c>
      <c r="CQ427" t="s">
        <v>6767</v>
      </c>
      <c r="CR427" t="s">
        <v>137</v>
      </c>
      <c r="CS427" t="str">
        <f>HYPERLINK("https://nconnect.nicmar.ac.in/pdf/608_resume_1771917035.pdf/Y2FyZWVy","View Resume")</f>
        <v>0</v>
      </c>
    </row>
    <row r="428" spans="1:97">
      <c r="A428" t="s">
        <v>374</v>
      </c>
      <c r="B428" t="s">
        <v>98</v>
      </c>
      <c r="C428" t="s">
        <v>166</v>
      </c>
      <c r="D428" t="s">
        <v>225</v>
      </c>
      <c r="E428" t="s">
        <v>6750</v>
      </c>
      <c r="F428" t="s">
        <v>6751</v>
      </c>
      <c r="G428">
        <v>9163812130</v>
      </c>
      <c r="H428" t="s">
        <v>103</v>
      </c>
      <c r="I428" t="s">
        <v>6752</v>
      </c>
      <c r="J428" t="s">
        <v>145</v>
      </c>
      <c r="K428" t="s">
        <v>229</v>
      </c>
      <c r="L428" t="s">
        <v>6753</v>
      </c>
      <c r="M428" t="s">
        <v>6754</v>
      </c>
      <c r="N428" t="s">
        <v>109</v>
      </c>
      <c r="AI428" t="s">
        <v>6755</v>
      </c>
      <c r="AJ428" t="s">
        <v>738</v>
      </c>
      <c r="AK428" t="s">
        <v>6756</v>
      </c>
      <c r="AL428">
        <v>68.17</v>
      </c>
      <c r="AN428">
        <v>2002</v>
      </c>
      <c r="AO428" t="s">
        <v>113</v>
      </c>
      <c r="AP428" t="s">
        <v>6757</v>
      </c>
      <c r="AQ428" t="s">
        <v>1235</v>
      </c>
      <c r="AR428" t="s">
        <v>4679</v>
      </c>
      <c r="AS428">
        <v>60.0</v>
      </c>
      <c r="AU428">
        <v>2004</v>
      </c>
      <c r="AV428" t="s">
        <v>109</v>
      </c>
      <c r="BC428" t="s">
        <v>113</v>
      </c>
      <c r="BD428" t="s">
        <v>257</v>
      </c>
      <c r="BE428" t="s">
        <v>6758</v>
      </c>
      <c r="BF428" t="s">
        <v>6759</v>
      </c>
      <c r="BG428">
        <v>76.7</v>
      </c>
      <c r="BH428">
        <v>7.67</v>
      </c>
      <c r="BI428">
        <v>2008</v>
      </c>
      <c r="BJ428">
        <v>19</v>
      </c>
      <c r="BK428" t="s">
        <v>563</v>
      </c>
      <c r="BL428">
        <v>18</v>
      </c>
      <c r="BN428" t="s">
        <v>113</v>
      </c>
      <c r="BO428" t="s">
        <v>6760</v>
      </c>
      <c r="BP428" t="s">
        <v>6761</v>
      </c>
      <c r="BQ428" t="s">
        <v>6762</v>
      </c>
      <c r="BR428">
        <v>74.59</v>
      </c>
      <c r="BT428">
        <v>2024</v>
      </c>
      <c r="BU428">
        <v>31</v>
      </c>
      <c r="BV428" t="s">
        <v>6763</v>
      </c>
      <c r="BW428">
        <v>53</v>
      </c>
      <c r="BX428" t="s">
        <v>6762</v>
      </c>
      <c r="BY428" t="s">
        <v>109</v>
      </c>
      <c r="CF428" t="s">
        <v>109</v>
      </c>
      <c r="CL428" t="s">
        <v>113</v>
      </c>
      <c r="CM428" t="s">
        <v>6764</v>
      </c>
      <c r="CN428" t="s">
        <v>113</v>
      </c>
      <c r="CO428" t="s">
        <v>6764</v>
      </c>
      <c r="CP428" t="s">
        <v>6765</v>
      </c>
      <c r="CQ428" t="s">
        <v>6768</v>
      </c>
      <c r="CR428" t="s">
        <v>137</v>
      </c>
      <c r="CS428" t="str">
        <f>HYPERLINK("https://nconnect.nicmar.ac.in/pdf/608_resume_1771917035.pdf/Y2FyZWVy","View Resume")</f>
        <v>0</v>
      </c>
    </row>
    <row r="429" spans="1:97">
      <c r="A429" t="s">
        <v>138</v>
      </c>
      <c r="B429" t="s">
        <v>139</v>
      </c>
      <c r="C429" t="s">
        <v>140</v>
      </c>
      <c r="D429" t="s">
        <v>141</v>
      </c>
      <c r="E429" t="s">
        <v>6769</v>
      </c>
      <c r="F429" t="s">
        <v>6770</v>
      </c>
      <c r="G429">
        <v>9816202165</v>
      </c>
      <c r="H429" t="s">
        <v>103</v>
      </c>
      <c r="I429" t="s">
        <v>4123</v>
      </c>
      <c r="J429" t="s">
        <v>105</v>
      </c>
      <c r="K429" t="s">
        <v>229</v>
      </c>
      <c r="L429" t="s">
        <v>6771</v>
      </c>
      <c r="M429" t="s">
        <v>6772</v>
      </c>
      <c r="N429" t="s">
        <v>109</v>
      </c>
      <c r="AI429" t="s">
        <v>6773</v>
      </c>
      <c r="AJ429" t="s">
        <v>6774</v>
      </c>
      <c r="AK429" t="s">
        <v>6775</v>
      </c>
      <c r="AL429">
        <v>87</v>
      </c>
      <c r="AN429">
        <v>2007</v>
      </c>
      <c r="AO429" t="s">
        <v>113</v>
      </c>
      <c r="AP429" t="s">
        <v>6776</v>
      </c>
      <c r="AQ429" t="s">
        <v>6774</v>
      </c>
      <c r="AR429" t="s">
        <v>4856</v>
      </c>
      <c r="AS429">
        <v>81.4</v>
      </c>
      <c r="AU429">
        <v>2009</v>
      </c>
      <c r="AV429" t="s">
        <v>109</v>
      </c>
      <c r="BC429" t="s">
        <v>113</v>
      </c>
      <c r="BD429" t="s">
        <v>6777</v>
      </c>
      <c r="BE429" t="s">
        <v>6778</v>
      </c>
      <c r="BF429" t="s">
        <v>6779</v>
      </c>
      <c r="BG429">
        <v>70.3</v>
      </c>
      <c r="BI429">
        <v>2013</v>
      </c>
      <c r="BJ429">
        <v>1</v>
      </c>
      <c r="BL429">
        <v>9</v>
      </c>
      <c r="BN429" t="s">
        <v>113</v>
      </c>
      <c r="BO429" t="s">
        <v>6780</v>
      </c>
      <c r="BP429" t="s">
        <v>6781</v>
      </c>
      <c r="BQ429" t="s">
        <v>6782</v>
      </c>
      <c r="BR429">
        <v>79.3</v>
      </c>
      <c r="BT429">
        <v>2016</v>
      </c>
      <c r="BU429">
        <v>31</v>
      </c>
      <c r="BW429">
        <v>9</v>
      </c>
      <c r="BY429" t="s">
        <v>109</v>
      </c>
      <c r="CF429" t="s">
        <v>113</v>
      </c>
      <c r="CG429" t="s">
        <v>6783</v>
      </c>
      <c r="CH429" t="s">
        <v>6784</v>
      </c>
      <c r="CI429" t="s">
        <v>132</v>
      </c>
      <c r="CJ429">
        <v>2022</v>
      </c>
      <c r="CL429" t="s">
        <v>109</v>
      </c>
      <c r="CN429" t="s">
        <v>113</v>
      </c>
      <c r="CO429" t="s">
        <v>6785</v>
      </c>
      <c r="CP429" t="s">
        <v>6786</v>
      </c>
      <c r="CQ429" t="s">
        <v>6787</v>
      </c>
      <c r="CR429" t="str">
        <f>HYPERLINK("https://nconnect.nicmar.ac.in/public/storage/profile/699d406a287d3.png","Download")</f>
        <v>0</v>
      </c>
      <c r="CS429" t="str">
        <f>HYPERLINK("https://nconnect.nicmar.ac.in/pdf/607_resume_1771917379.pdf/Y2FyZWVy","View Resume")</f>
        <v>0</v>
      </c>
    </row>
    <row r="430" spans="1:97">
      <c r="A430" t="s">
        <v>138</v>
      </c>
      <c r="B430" t="s">
        <v>139</v>
      </c>
      <c r="C430" t="s">
        <v>140</v>
      </c>
      <c r="D430" t="s">
        <v>141</v>
      </c>
      <c r="E430" t="s">
        <v>6788</v>
      </c>
      <c r="F430" t="s">
        <v>6789</v>
      </c>
      <c r="G430">
        <v>9724217748</v>
      </c>
      <c r="H430" t="s">
        <v>103</v>
      </c>
      <c r="I430" t="s">
        <v>6790</v>
      </c>
      <c r="J430" t="s">
        <v>105</v>
      </c>
      <c r="K430" t="s">
        <v>6791</v>
      </c>
      <c r="L430" t="s">
        <v>6792</v>
      </c>
      <c r="M430" t="s">
        <v>6793</v>
      </c>
      <c r="N430" t="s">
        <v>109</v>
      </c>
      <c r="AI430" t="s">
        <v>6794</v>
      </c>
      <c r="AJ430" t="s">
        <v>6795</v>
      </c>
      <c r="AK430" t="s">
        <v>6796</v>
      </c>
      <c r="AL430">
        <v>83.08</v>
      </c>
      <c r="AN430">
        <v>2007</v>
      </c>
      <c r="AO430" t="s">
        <v>113</v>
      </c>
      <c r="AP430" t="s">
        <v>6794</v>
      </c>
      <c r="AQ430" t="s">
        <v>6797</v>
      </c>
      <c r="AR430" t="s">
        <v>6798</v>
      </c>
      <c r="AS430">
        <v>67.67</v>
      </c>
      <c r="AU430">
        <v>2009</v>
      </c>
      <c r="AV430" t="s">
        <v>109</v>
      </c>
      <c r="BC430" t="s">
        <v>113</v>
      </c>
      <c r="BD430" t="s">
        <v>6799</v>
      </c>
      <c r="BE430" t="s">
        <v>6800</v>
      </c>
      <c r="BF430" t="s">
        <v>6801</v>
      </c>
      <c r="BG430">
        <v>70.4</v>
      </c>
      <c r="BH430">
        <v>7.54</v>
      </c>
      <c r="BI430">
        <v>2013</v>
      </c>
      <c r="BJ430">
        <v>2</v>
      </c>
      <c r="BL430">
        <v>47</v>
      </c>
      <c r="BN430" t="s">
        <v>113</v>
      </c>
      <c r="BO430" t="s">
        <v>6799</v>
      </c>
      <c r="BP430" t="s">
        <v>6802</v>
      </c>
      <c r="BQ430" t="s">
        <v>6801</v>
      </c>
      <c r="BR430">
        <v>80.7</v>
      </c>
      <c r="BS430">
        <v>8.57</v>
      </c>
      <c r="BT430">
        <v>2016</v>
      </c>
      <c r="BU430">
        <v>14</v>
      </c>
      <c r="BW430">
        <v>47</v>
      </c>
      <c r="BY430" t="s">
        <v>109</v>
      </c>
      <c r="CF430" t="s">
        <v>113</v>
      </c>
      <c r="CG430" t="s">
        <v>6803</v>
      </c>
      <c r="CH430" t="s">
        <v>6804</v>
      </c>
      <c r="CI430" t="s">
        <v>132</v>
      </c>
      <c r="CJ430">
        <v>2026</v>
      </c>
      <c r="CL430" t="s">
        <v>109</v>
      </c>
      <c r="CN430" t="s">
        <v>113</v>
      </c>
      <c r="CO430" t="s">
        <v>6805</v>
      </c>
      <c r="CP430" t="s">
        <v>6806</v>
      </c>
      <c r="CQ430" t="s">
        <v>6807</v>
      </c>
      <c r="CR430" t="s">
        <v>137</v>
      </c>
      <c r="CS430" t="str">
        <f>HYPERLINK("https://nconnect.nicmar.ac.in/pdf/539_resume_1771918260.pdf/Y2FyZWVy","View Resume")</f>
        <v>0</v>
      </c>
    </row>
    <row r="431" spans="1:97">
      <c r="A431" t="s">
        <v>224</v>
      </c>
      <c r="B431" t="s">
        <v>139</v>
      </c>
      <c r="C431" t="s">
        <v>166</v>
      </c>
      <c r="D431" t="s">
        <v>225</v>
      </c>
      <c r="E431" t="s">
        <v>6808</v>
      </c>
      <c r="F431" t="s">
        <v>6809</v>
      </c>
      <c r="G431">
        <v>9923009677</v>
      </c>
      <c r="H431" t="s">
        <v>170</v>
      </c>
      <c r="I431" t="s">
        <v>6810</v>
      </c>
      <c r="J431" t="s">
        <v>105</v>
      </c>
      <c r="K431" t="s">
        <v>2864</v>
      </c>
      <c r="L431" t="s">
        <v>6811</v>
      </c>
      <c r="M431" t="s">
        <v>6812</v>
      </c>
      <c r="N431" t="s">
        <v>109</v>
      </c>
      <c r="O431" t="s">
        <v>6813</v>
      </c>
      <c r="AI431" t="s">
        <v>6814</v>
      </c>
      <c r="AJ431" t="s">
        <v>353</v>
      </c>
      <c r="AK431" t="s">
        <v>6815</v>
      </c>
      <c r="AL431">
        <v>78.13</v>
      </c>
      <c r="AN431">
        <v>1998</v>
      </c>
      <c r="AO431" t="s">
        <v>113</v>
      </c>
      <c r="AP431" t="s">
        <v>6816</v>
      </c>
      <c r="AQ431" t="s">
        <v>353</v>
      </c>
      <c r="AR431" t="s">
        <v>741</v>
      </c>
      <c r="AS431">
        <v>69.5</v>
      </c>
      <c r="AU431">
        <v>2000</v>
      </c>
      <c r="AV431" t="s">
        <v>109</v>
      </c>
      <c r="BC431" t="s">
        <v>113</v>
      </c>
      <c r="BD431" t="s">
        <v>6817</v>
      </c>
      <c r="BE431" t="s">
        <v>6818</v>
      </c>
      <c r="BF431" t="s">
        <v>1872</v>
      </c>
      <c r="BG431">
        <v>66.25</v>
      </c>
      <c r="BI431">
        <v>2003</v>
      </c>
      <c r="BJ431">
        <v>19</v>
      </c>
      <c r="BK431" t="s">
        <v>649</v>
      </c>
      <c r="BL431">
        <v>54</v>
      </c>
      <c r="BN431" t="s">
        <v>113</v>
      </c>
      <c r="BO431" t="s">
        <v>280</v>
      </c>
      <c r="BP431" t="s">
        <v>6819</v>
      </c>
      <c r="BQ431" t="s">
        <v>264</v>
      </c>
      <c r="BR431">
        <v>73.07</v>
      </c>
      <c r="BT431">
        <v>2020</v>
      </c>
      <c r="BU431">
        <v>31</v>
      </c>
      <c r="BV431" t="s">
        <v>340</v>
      </c>
      <c r="BW431">
        <v>53</v>
      </c>
      <c r="BX431" t="s">
        <v>264</v>
      </c>
      <c r="BY431" t="s">
        <v>113</v>
      </c>
      <c r="BZ431" t="s">
        <v>124</v>
      </c>
      <c r="CA431" t="s">
        <v>6820</v>
      </c>
      <c r="CB431" t="s">
        <v>6821</v>
      </c>
      <c r="CC431">
        <v>64.43</v>
      </c>
      <c r="CE431">
        <v>2011</v>
      </c>
      <c r="CF431" t="s">
        <v>113</v>
      </c>
      <c r="CG431" t="s">
        <v>264</v>
      </c>
      <c r="CH431" t="s">
        <v>6822</v>
      </c>
      <c r="CI431" t="s">
        <v>241</v>
      </c>
      <c r="CK431" t="s">
        <v>109</v>
      </c>
      <c r="CL431" t="s">
        <v>113</v>
      </c>
      <c r="CM431" t="s">
        <v>6823</v>
      </c>
      <c r="CN431" t="s">
        <v>113</v>
      </c>
      <c r="CO431" t="s">
        <v>6824</v>
      </c>
      <c r="CP431" t="s">
        <v>6825</v>
      </c>
      <c r="CQ431" t="s">
        <v>6826</v>
      </c>
      <c r="CR431" t="str">
        <f>HYPERLINK("https://nconnect.nicmar.ac.in/public/storage/profile/699d4331002e1.png","Download")</f>
        <v>0</v>
      </c>
      <c r="CS431" t="str">
        <f>HYPERLINK("https://nconnect.nicmar.ac.in/pdf/299_resume_1771920102.pdf/Y2FyZWVy","View Resume")</f>
        <v>0</v>
      </c>
    </row>
    <row r="432" spans="1:97">
      <c r="A432" t="s">
        <v>224</v>
      </c>
      <c r="B432" t="s">
        <v>139</v>
      </c>
      <c r="C432" t="s">
        <v>166</v>
      </c>
      <c r="D432" t="s">
        <v>225</v>
      </c>
      <c r="E432" t="s">
        <v>6827</v>
      </c>
      <c r="F432" t="s">
        <v>6828</v>
      </c>
      <c r="G432">
        <v>9372960229</v>
      </c>
      <c r="H432" t="s">
        <v>170</v>
      </c>
      <c r="I432" t="s">
        <v>6829</v>
      </c>
      <c r="J432" t="s">
        <v>105</v>
      </c>
      <c r="K432" t="s">
        <v>636</v>
      </c>
      <c r="L432" t="s">
        <v>6830</v>
      </c>
      <c r="M432" t="s">
        <v>6831</v>
      </c>
      <c r="N432" t="s">
        <v>109</v>
      </c>
      <c r="AI432" t="s">
        <v>6832</v>
      </c>
      <c r="AJ432" t="s">
        <v>6833</v>
      </c>
      <c r="AK432" t="s">
        <v>6834</v>
      </c>
      <c r="AL432">
        <v>63.62</v>
      </c>
      <c r="AN432">
        <v>1997</v>
      </c>
      <c r="AO432" t="s">
        <v>113</v>
      </c>
      <c r="AP432" t="s">
        <v>6835</v>
      </c>
      <c r="AQ432" t="s">
        <v>6836</v>
      </c>
      <c r="AR432" t="s">
        <v>6837</v>
      </c>
      <c r="AS432">
        <v>72.5</v>
      </c>
      <c r="AU432">
        <v>1999</v>
      </c>
      <c r="AV432" t="s">
        <v>109</v>
      </c>
      <c r="BC432" t="s">
        <v>113</v>
      </c>
      <c r="BD432" t="s">
        <v>2223</v>
      </c>
      <c r="BE432" t="s">
        <v>6838</v>
      </c>
      <c r="BF432" t="s">
        <v>6839</v>
      </c>
      <c r="BG432">
        <v>51</v>
      </c>
      <c r="BI432">
        <v>2002</v>
      </c>
      <c r="BJ432">
        <v>19</v>
      </c>
      <c r="BK432" t="s">
        <v>430</v>
      </c>
      <c r="BL432">
        <v>27</v>
      </c>
      <c r="BN432" t="s">
        <v>113</v>
      </c>
      <c r="BO432" t="s">
        <v>6840</v>
      </c>
      <c r="BP432" t="s">
        <v>6841</v>
      </c>
      <c r="BQ432" t="s">
        <v>6842</v>
      </c>
      <c r="BR432">
        <v>86.28</v>
      </c>
      <c r="BS432">
        <v>9.06</v>
      </c>
      <c r="BT432">
        <v>2021</v>
      </c>
      <c r="BU432">
        <v>31</v>
      </c>
      <c r="BV432" t="s">
        <v>6843</v>
      </c>
      <c r="BW432">
        <v>24</v>
      </c>
      <c r="BY432" t="s">
        <v>113</v>
      </c>
      <c r="BZ432" t="s">
        <v>6844</v>
      </c>
      <c r="CA432" t="s">
        <v>6845</v>
      </c>
      <c r="CB432" t="s">
        <v>6846</v>
      </c>
      <c r="CC432">
        <v>82.15</v>
      </c>
      <c r="CE432">
        <v>2008</v>
      </c>
      <c r="CF432" t="s">
        <v>113</v>
      </c>
      <c r="CG432" t="s">
        <v>6847</v>
      </c>
      <c r="CH432" t="s">
        <v>6848</v>
      </c>
      <c r="CI432" t="s">
        <v>241</v>
      </c>
      <c r="CK432" t="s">
        <v>113</v>
      </c>
      <c r="CL432" t="s">
        <v>113</v>
      </c>
      <c r="CM432" t="s">
        <v>6849</v>
      </c>
      <c r="CN432" t="s">
        <v>113</v>
      </c>
      <c r="CO432" t="s">
        <v>6850</v>
      </c>
      <c r="CP432" t="s">
        <v>1827</v>
      </c>
      <c r="CQ432" t="s">
        <v>6851</v>
      </c>
      <c r="CR432" t="str">
        <f>HYPERLINK("https://nconnect.nicmar.ac.in/public/storage/profile/699733f617461.png","Download")</f>
        <v>0</v>
      </c>
      <c r="CS432" t="str">
        <f>HYPERLINK("https://nconnect.nicmar.ac.in/pdf/374_resume_1771921966.pdf/Y2FyZWVy","View Resume")</f>
        <v>0</v>
      </c>
    </row>
    <row r="433" spans="1:97">
      <c r="A433" t="s">
        <v>1120</v>
      </c>
      <c r="B433" t="s">
        <v>98</v>
      </c>
      <c r="C433" t="s">
        <v>99</v>
      </c>
      <c r="D433" t="s">
        <v>1121</v>
      </c>
      <c r="E433" t="s">
        <v>6852</v>
      </c>
      <c r="F433" t="s">
        <v>6853</v>
      </c>
      <c r="G433">
        <v>7978209548</v>
      </c>
      <c r="H433" t="s">
        <v>170</v>
      </c>
      <c r="I433" t="s">
        <v>6854</v>
      </c>
      <c r="J433" t="s">
        <v>105</v>
      </c>
      <c r="K433" t="s">
        <v>6855</v>
      </c>
      <c r="L433" t="s">
        <v>6856</v>
      </c>
      <c r="M433" t="s">
        <v>6857</v>
      </c>
      <c r="N433" t="s">
        <v>109</v>
      </c>
      <c r="AI433" t="s">
        <v>6858</v>
      </c>
      <c r="AJ433" t="s">
        <v>6859</v>
      </c>
      <c r="AK433" t="s">
        <v>6860</v>
      </c>
      <c r="AL433">
        <v>93</v>
      </c>
      <c r="AN433">
        <v>2009</v>
      </c>
      <c r="AO433" t="s">
        <v>113</v>
      </c>
      <c r="AP433" t="s">
        <v>6861</v>
      </c>
      <c r="AQ433" t="s">
        <v>6859</v>
      </c>
      <c r="AR433" t="s">
        <v>6862</v>
      </c>
      <c r="AS433">
        <v>63</v>
      </c>
      <c r="AU433">
        <v>2011</v>
      </c>
      <c r="AV433" t="s">
        <v>109</v>
      </c>
      <c r="BC433" t="s">
        <v>113</v>
      </c>
      <c r="BD433" t="s">
        <v>6863</v>
      </c>
      <c r="BE433" t="s">
        <v>4415</v>
      </c>
      <c r="BF433" t="s">
        <v>6864</v>
      </c>
      <c r="BG433">
        <v>65.8</v>
      </c>
      <c r="BH433">
        <v>7.08</v>
      </c>
      <c r="BI433">
        <v>2009</v>
      </c>
      <c r="BJ433">
        <v>8</v>
      </c>
      <c r="BL433">
        <v>2</v>
      </c>
      <c r="BN433" t="s">
        <v>113</v>
      </c>
      <c r="BO433" t="s">
        <v>6865</v>
      </c>
      <c r="BP433" t="s">
        <v>6866</v>
      </c>
      <c r="BQ433" t="s">
        <v>6867</v>
      </c>
      <c r="BR433">
        <v>73.1</v>
      </c>
      <c r="BS433">
        <v>7.31</v>
      </c>
      <c r="BT433">
        <v>2011</v>
      </c>
      <c r="BU433">
        <v>26</v>
      </c>
      <c r="BW433">
        <v>48</v>
      </c>
      <c r="BY433" t="s">
        <v>109</v>
      </c>
      <c r="CF433" t="s">
        <v>109</v>
      </c>
      <c r="CJ433">
        <v>2017</v>
      </c>
      <c r="CL433" t="s">
        <v>113</v>
      </c>
      <c r="CM433" t="s">
        <v>6868</v>
      </c>
      <c r="CN433" t="s">
        <v>113</v>
      </c>
      <c r="CO433" t="s">
        <v>6869</v>
      </c>
      <c r="CP433" t="s">
        <v>6870</v>
      </c>
      <c r="CQ433" t="s">
        <v>6871</v>
      </c>
      <c r="CR433" t="str">
        <f>HYPERLINK("https://nconnect.nicmar.ac.in/public/storage/profile/699d31ccbaf29.png","Download")</f>
        <v>0</v>
      </c>
      <c r="CS433" t="str">
        <f>HYPERLINK("https://nconnect.nicmar.ac.in/pdf/600_resume_1771923748.pdf/Y2FyZWVy","View Resume")</f>
        <v>0</v>
      </c>
    </row>
    <row r="434" spans="1:97">
      <c r="A434" t="s">
        <v>191</v>
      </c>
      <c r="B434" t="s">
        <v>139</v>
      </c>
      <c r="C434" t="s">
        <v>140</v>
      </c>
      <c r="D434" t="s">
        <v>192</v>
      </c>
      <c r="E434" t="s">
        <v>6872</v>
      </c>
      <c r="F434" t="s">
        <v>6873</v>
      </c>
      <c r="G434">
        <v>9021513921</v>
      </c>
      <c r="H434" t="s">
        <v>170</v>
      </c>
      <c r="I434" t="s">
        <v>6874</v>
      </c>
      <c r="J434" t="s">
        <v>105</v>
      </c>
      <c r="K434" t="s">
        <v>6875</v>
      </c>
      <c r="L434" t="s">
        <v>6876</v>
      </c>
      <c r="M434" t="s">
        <v>6877</v>
      </c>
      <c r="N434" t="s">
        <v>109</v>
      </c>
      <c r="AI434" t="s">
        <v>6878</v>
      </c>
      <c r="AJ434" t="s">
        <v>6879</v>
      </c>
      <c r="AK434" t="s">
        <v>6880</v>
      </c>
      <c r="AL434">
        <v>94.2</v>
      </c>
      <c r="AN434">
        <v>2017</v>
      </c>
      <c r="AO434" t="s">
        <v>113</v>
      </c>
      <c r="AP434" t="s">
        <v>6881</v>
      </c>
      <c r="AQ434" t="s">
        <v>6879</v>
      </c>
      <c r="AR434" t="s">
        <v>6882</v>
      </c>
      <c r="AS434">
        <v>73.54</v>
      </c>
      <c r="AU434">
        <v>2019</v>
      </c>
      <c r="AV434" t="s">
        <v>109</v>
      </c>
      <c r="BC434" t="s">
        <v>113</v>
      </c>
      <c r="BD434" t="s">
        <v>3303</v>
      </c>
      <c r="BE434" t="s">
        <v>6883</v>
      </c>
      <c r="BF434" t="s">
        <v>2206</v>
      </c>
      <c r="BG434">
        <v>92.95</v>
      </c>
      <c r="BH434">
        <v>9.68</v>
      </c>
      <c r="BI434">
        <v>2022</v>
      </c>
      <c r="BJ434">
        <v>19</v>
      </c>
      <c r="BK434" t="s">
        <v>283</v>
      </c>
      <c r="BL434">
        <v>53</v>
      </c>
      <c r="BM434" t="s">
        <v>2206</v>
      </c>
      <c r="BN434" t="s">
        <v>113</v>
      </c>
      <c r="BO434" t="s">
        <v>3303</v>
      </c>
      <c r="BP434" t="s">
        <v>6883</v>
      </c>
      <c r="BQ434" t="s">
        <v>2206</v>
      </c>
      <c r="BR434">
        <v>78.55</v>
      </c>
      <c r="BS434">
        <v>8.8</v>
      </c>
      <c r="BT434">
        <v>2024</v>
      </c>
      <c r="BU434">
        <v>31</v>
      </c>
      <c r="BV434" t="s">
        <v>286</v>
      </c>
      <c r="BW434">
        <v>53</v>
      </c>
      <c r="BX434" t="s">
        <v>2206</v>
      </c>
      <c r="BY434" t="s">
        <v>109</v>
      </c>
      <c r="CF434" t="s">
        <v>109</v>
      </c>
      <c r="CG434" t="s">
        <v>343</v>
      </c>
      <c r="CH434" t="s">
        <v>343</v>
      </c>
      <c r="CL434" t="s">
        <v>113</v>
      </c>
      <c r="CM434" t="s">
        <v>6884</v>
      </c>
      <c r="CN434" t="s">
        <v>113</v>
      </c>
      <c r="CO434" t="s">
        <v>6885</v>
      </c>
      <c r="CP434" t="s">
        <v>6886</v>
      </c>
      <c r="CQ434" t="s">
        <v>6887</v>
      </c>
      <c r="CR434" t="s">
        <v>137</v>
      </c>
      <c r="CS434" t="str">
        <f>HYPERLINK("https://nconnect.nicmar.ac.in/pdf/618_resume_1771925450.pdf/Y2FyZWVy","View Resume")</f>
        <v>0</v>
      </c>
    </row>
    <row r="435" spans="1:97">
      <c r="A435" t="s">
        <v>848</v>
      </c>
      <c r="B435" t="s">
        <v>139</v>
      </c>
      <c r="C435" t="s">
        <v>166</v>
      </c>
      <c r="D435" t="s">
        <v>849</v>
      </c>
      <c r="E435" t="s">
        <v>6888</v>
      </c>
      <c r="F435" t="s">
        <v>6889</v>
      </c>
      <c r="G435">
        <v>9352185026</v>
      </c>
      <c r="H435" t="s">
        <v>170</v>
      </c>
      <c r="I435" t="s">
        <v>6890</v>
      </c>
      <c r="J435" t="s">
        <v>105</v>
      </c>
      <c r="K435" t="s">
        <v>6891</v>
      </c>
      <c r="L435" t="s">
        <v>6892</v>
      </c>
      <c r="M435" t="s">
        <v>6893</v>
      </c>
      <c r="N435" t="s">
        <v>109</v>
      </c>
      <c r="AI435" t="s">
        <v>6894</v>
      </c>
      <c r="AJ435" t="s">
        <v>6895</v>
      </c>
      <c r="AK435" t="s">
        <v>6896</v>
      </c>
      <c r="AL435">
        <v>84</v>
      </c>
      <c r="AM435">
        <v>8.8</v>
      </c>
      <c r="AN435">
        <v>2011</v>
      </c>
      <c r="AO435" t="s">
        <v>113</v>
      </c>
      <c r="AP435" t="s">
        <v>6894</v>
      </c>
      <c r="AQ435" t="s">
        <v>6895</v>
      </c>
      <c r="AR435" t="s">
        <v>6897</v>
      </c>
      <c r="AS435">
        <v>70</v>
      </c>
      <c r="AU435">
        <v>2013</v>
      </c>
      <c r="AV435" t="s">
        <v>109</v>
      </c>
      <c r="BC435" t="s">
        <v>113</v>
      </c>
      <c r="BD435" t="s">
        <v>6898</v>
      </c>
      <c r="BE435" t="s">
        <v>6899</v>
      </c>
      <c r="BF435" t="s">
        <v>6900</v>
      </c>
      <c r="BG435">
        <v>65</v>
      </c>
      <c r="BI435">
        <v>2016</v>
      </c>
      <c r="BJ435">
        <v>19</v>
      </c>
      <c r="BK435" t="s">
        <v>6901</v>
      </c>
      <c r="BL435">
        <v>53</v>
      </c>
      <c r="BM435" t="s">
        <v>6902</v>
      </c>
      <c r="BN435" t="s">
        <v>113</v>
      </c>
      <c r="BO435" t="s">
        <v>6898</v>
      </c>
      <c r="BP435" t="s">
        <v>6899</v>
      </c>
      <c r="BQ435" t="s">
        <v>3091</v>
      </c>
      <c r="BR435">
        <v>65</v>
      </c>
      <c r="BT435">
        <v>2018</v>
      </c>
      <c r="BU435">
        <v>31</v>
      </c>
      <c r="BV435" t="s">
        <v>6903</v>
      </c>
      <c r="BW435">
        <v>53</v>
      </c>
      <c r="BX435" t="s">
        <v>3091</v>
      </c>
      <c r="BY435" t="s">
        <v>109</v>
      </c>
      <c r="CF435" t="s">
        <v>113</v>
      </c>
      <c r="CG435" t="s">
        <v>6904</v>
      </c>
      <c r="CH435" t="s">
        <v>6905</v>
      </c>
      <c r="CI435" t="s">
        <v>132</v>
      </c>
      <c r="CJ435">
        <v>2023</v>
      </c>
      <c r="CL435" t="s">
        <v>109</v>
      </c>
      <c r="CN435" t="s">
        <v>113</v>
      </c>
      <c r="CO435" t="s">
        <v>6906</v>
      </c>
      <c r="CP435" t="s">
        <v>437</v>
      </c>
      <c r="CQ435" t="s">
        <v>6907</v>
      </c>
      <c r="CR435" t="s">
        <v>137</v>
      </c>
      <c r="CS435" t="str">
        <f>HYPERLINK("https://nconnect.nicmar.ac.in/pdf/585_resume_1771925348.pdf/Y2FyZWVy","View Resume")</f>
        <v>0</v>
      </c>
    </row>
    <row r="436" spans="1:97">
      <c r="A436" t="s">
        <v>658</v>
      </c>
      <c r="B436" t="s">
        <v>319</v>
      </c>
      <c r="C436" t="s">
        <v>140</v>
      </c>
      <c r="D436" t="s">
        <v>141</v>
      </c>
      <c r="E436" t="s">
        <v>6908</v>
      </c>
      <c r="F436" t="s">
        <v>6909</v>
      </c>
      <c r="G436">
        <v>9428479689</v>
      </c>
      <c r="H436" t="s">
        <v>103</v>
      </c>
      <c r="I436" t="s">
        <v>6910</v>
      </c>
      <c r="J436" t="s">
        <v>105</v>
      </c>
      <c r="K436" t="s">
        <v>6911</v>
      </c>
      <c r="L436" t="s">
        <v>6912</v>
      </c>
      <c r="M436" t="s">
        <v>6913</v>
      </c>
      <c r="N436" t="s">
        <v>109</v>
      </c>
      <c r="AI436" t="s">
        <v>6914</v>
      </c>
      <c r="AJ436" t="s">
        <v>6915</v>
      </c>
      <c r="AK436" t="s">
        <v>6916</v>
      </c>
      <c r="AL436">
        <v>69.29</v>
      </c>
      <c r="AN436">
        <v>2005</v>
      </c>
      <c r="AO436" t="s">
        <v>113</v>
      </c>
      <c r="AP436" t="s">
        <v>6917</v>
      </c>
      <c r="AQ436" t="s">
        <v>6915</v>
      </c>
      <c r="AR436" t="s">
        <v>6918</v>
      </c>
      <c r="AS436">
        <v>56.6</v>
      </c>
      <c r="AU436">
        <v>2007</v>
      </c>
      <c r="AV436" t="s">
        <v>109</v>
      </c>
      <c r="BC436" t="s">
        <v>113</v>
      </c>
      <c r="BD436" t="s">
        <v>6919</v>
      </c>
      <c r="BE436" t="s">
        <v>6920</v>
      </c>
      <c r="BF436" t="s">
        <v>6921</v>
      </c>
      <c r="BG436">
        <v>56.6</v>
      </c>
      <c r="BI436">
        <v>2012</v>
      </c>
      <c r="BJ436">
        <v>2</v>
      </c>
      <c r="BL436">
        <v>9</v>
      </c>
      <c r="BN436" t="s">
        <v>113</v>
      </c>
      <c r="BO436" t="s">
        <v>6799</v>
      </c>
      <c r="BP436" t="s">
        <v>6922</v>
      </c>
      <c r="BQ436" t="s">
        <v>6921</v>
      </c>
      <c r="BR436">
        <v>86</v>
      </c>
      <c r="BT436">
        <v>2014</v>
      </c>
      <c r="BU436">
        <v>14</v>
      </c>
      <c r="BW436">
        <v>47</v>
      </c>
      <c r="BY436" t="s">
        <v>109</v>
      </c>
      <c r="CF436" t="s">
        <v>113</v>
      </c>
      <c r="CG436" t="s">
        <v>6923</v>
      </c>
      <c r="CH436" t="s">
        <v>4069</v>
      </c>
      <c r="CI436" t="s">
        <v>132</v>
      </c>
      <c r="CJ436">
        <v>2021</v>
      </c>
      <c r="CL436" t="s">
        <v>109</v>
      </c>
      <c r="CN436" t="s">
        <v>109</v>
      </c>
      <c r="CP436" t="s">
        <v>6924</v>
      </c>
      <c r="CQ436" t="s">
        <v>6907</v>
      </c>
      <c r="CR436" t="s">
        <v>137</v>
      </c>
      <c r="CS436" t="str">
        <f>HYPERLINK("https://nconnect.nicmar.ac.in/pdf/617_resume_1771925733.pdf/Y2FyZWVy","View Resume")</f>
        <v>0</v>
      </c>
    </row>
    <row r="437" spans="1:97">
      <c r="A437" t="s">
        <v>138</v>
      </c>
      <c r="B437" t="s">
        <v>139</v>
      </c>
      <c r="C437" t="s">
        <v>140</v>
      </c>
      <c r="D437" t="s">
        <v>141</v>
      </c>
      <c r="E437" t="s">
        <v>6925</v>
      </c>
      <c r="F437" t="s">
        <v>6926</v>
      </c>
      <c r="G437">
        <v>9166252500</v>
      </c>
      <c r="H437" t="s">
        <v>103</v>
      </c>
      <c r="I437" t="s">
        <v>6927</v>
      </c>
      <c r="J437" t="s">
        <v>105</v>
      </c>
      <c r="K437" t="s">
        <v>507</v>
      </c>
      <c r="L437" t="s">
        <v>6928</v>
      </c>
      <c r="M437" t="s">
        <v>6929</v>
      </c>
      <c r="N437" t="s">
        <v>109</v>
      </c>
      <c r="AI437" t="s">
        <v>6930</v>
      </c>
      <c r="AJ437" t="s">
        <v>6931</v>
      </c>
      <c r="AK437" t="s">
        <v>6932</v>
      </c>
      <c r="AL437">
        <v>68.6</v>
      </c>
      <c r="AN437">
        <v>2008</v>
      </c>
      <c r="AO437" t="s">
        <v>113</v>
      </c>
      <c r="AP437" t="s">
        <v>6933</v>
      </c>
      <c r="AQ437" t="s">
        <v>6934</v>
      </c>
      <c r="AR437" t="s">
        <v>6935</v>
      </c>
      <c r="AS437">
        <v>63.2</v>
      </c>
      <c r="AU437">
        <v>2010</v>
      </c>
      <c r="AV437" t="s">
        <v>109</v>
      </c>
      <c r="BC437" t="s">
        <v>113</v>
      </c>
      <c r="BD437" t="s">
        <v>6936</v>
      </c>
      <c r="BE437" t="s">
        <v>6937</v>
      </c>
      <c r="BF437" t="s">
        <v>310</v>
      </c>
      <c r="BG437">
        <v>69.26</v>
      </c>
      <c r="BI437">
        <v>2014</v>
      </c>
      <c r="BJ437">
        <v>1</v>
      </c>
      <c r="BL437">
        <v>9</v>
      </c>
      <c r="BN437" t="s">
        <v>113</v>
      </c>
      <c r="BO437" t="s">
        <v>3971</v>
      </c>
      <c r="BP437" t="s">
        <v>6938</v>
      </c>
      <c r="BQ437" t="s">
        <v>141</v>
      </c>
      <c r="BR437">
        <v>84.6</v>
      </c>
      <c r="BS437">
        <v>8.46</v>
      </c>
      <c r="BT437">
        <v>2018</v>
      </c>
      <c r="BU437">
        <v>14</v>
      </c>
      <c r="BW437">
        <v>47</v>
      </c>
      <c r="BY437" t="s">
        <v>109</v>
      </c>
      <c r="CF437" t="s">
        <v>113</v>
      </c>
      <c r="CG437" t="s">
        <v>6939</v>
      </c>
      <c r="CH437" t="s">
        <v>6940</v>
      </c>
      <c r="CI437" t="s">
        <v>132</v>
      </c>
      <c r="CJ437">
        <v>2025</v>
      </c>
      <c r="CL437" t="s">
        <v>109</v>
      </c>
      <c r="CN437" t="s">
        <v>109</v>
      </c>
      <c r="CP437" t="s">
        <v>6941</v>
      </c>
      <c r="CQ437" t="s">
        <v>6942</v>
      </c>
      <c r="CR437" t="str">
        <f>HYPERLINK("https://nconnect.nicmar.ac.in/public/storage/profile/699d67298789d.png","Download")</f>
        <v>0</v>
      </c>
      <c r="CS437" t="str">
        <f>HYPERLINK("https://nconnect.nicmar.ac.in/pdf/621_resume_1771925842.pdf/Y2FyZWVy","View Resume")</f>
        <v>0</v>
      </c>
    </row>
    <row r="438" spans="1:97">
      <c r="A438" t="s">
        <v>224</v>
      </c>
      <c r="B438" t="s">
        <v>139</v>
      </c>
      <c r="C438" t="s">
        <v>166</v>
      </c>
      <c r="D438" t="s">
        <v>225</v>
      </c>
      <c r="E438" t="s">
        <v>6943</v>
      </c>
      <c r="F438" t="s">
        <v>6944</v>
      </c>
      <c r="G438">
        <v>9373716752</v>
      </c>
      <c r="H438" t="s">
        <v>170</v>
      </c>
      <c r="I438" t="s">
        <v>6945</v>
      </c>
      <c r="J438" t="s">
        <v>105</v>
      </c>
      <c r="K438" t="s">
        <v>273</v>
      </c>
      <c r="L438" t="s">
        <v>6946</v>
      </c>
      <c r="M438" t="s">
        <v>6947</v>
      </c>
      <c r="N438" t="s">
        <v>109</v>
      </c>
      <c r="AI438" t="s">
        <v>6948</v>
      </c>
      <c r="AJ438" t="s">
        <v>6949</v>
      </c>
      <c r="AK438" t="s">
        <v>6950</v>
      </c>
      <c r="AL438">
        <v>63</v>
      </c>
      <c r="AN438">
        <v>1995</v>
      </c>
      <c r="AO438" t="s">
        <v>113</v>
      </c>
      <c r="AP438" t="s">
        <v>6951</v>
      </c>
      <c r="AQ438" t="s">
        <v>6952</v>
      </c>
      <c r="AR438" t="s">
        <v>6953</v>
      </c>
      <c r="AS438">
        <v>38</v>
      </c>
      <c r="AU438">
        <v>1997</v>
      </c>
      <c r="AV438" t="s">
        <v>109</v>
      </c>
      <c r="BC438" t="s">
        <v>113</v>
      </c>
      <c r="BD438" t="s">
        <v>2592</v>
      </c>
      <c r="BE438" t="s">
        <v>6954</v>
      </c>
      <c r="BF438" t="s">
        <v>6955</v>
      </c>
      <c r="BG438">
        <v>50</v>
      </c>
      <c r="BI438">
        <v>2001</v>
      </c>
      <c r="BJ438">
        <v>19</v>
      </c>
      <c r="BK438" t="s">
        <v>626</v>
      </c>
      <c r="BL438">
        <v>53</v>
      </c>
      <c r="BM438" t="s">
        <v>2009</v>
      </c>
      <c r="BN438" t="s">
        <v>113</v>
      </c>
      <c r="BO438" t="s">
        <v>6956</v>
      </c>
      <c r="BP438" t="s">
        <v>6957</v>
      </c>
      <c r="BQ438" t="s">
        <v>1691</v>
      </c>
      <c r="BR438">
        <v>63</v>
      </c>
      <c r="BT438">
        <v>2005</v>
      </c>
      <c r="BU438">
        <v>31</v>
      </c>
      <c r="BV438" t="s">
        <v>340</v>
      </c>
      <c r="BW438">
        <v>53</v>
      </c>
      <c r="BX438" t="s">
        <v>1691</v>
      </c>
      <c r="BY438" t="s">
        <v>113</v>
      </c>
      <c r="BZ438" t="s">
        <v>6958</v>
      </c>
      <c r="CA438" t="s">
        <v>6959</v>
      </c>
      <c r="CB438" t="s">
        <v>6960</v>
      </c>
      <c r="CC438">
        <v>64</v>
      </c>
      <c r="CE438">
        <v>2006</v>
      </c>
      <c r="CF438" t="s">
        <v>113</v>
      </c>
      <c r="CG438" t="s">
        <v>1691</v>
      </c>
      <c r="CH438" t="s">
        <v>2592</v>
      </c>
      <c r="CI438" t="s">
        <v>132</v>
      </c>
      <c r="CJ438">
        <v>2013</v>
      </c>
      <c r="CL438" t="s">
        <v>113</v>
      </c>
      <c r="CM438" t="s">
        <v>6961</v>
      </c>
      <c r="CN438" t="s">
        <v>113</v>
      </c>
      <c r="CO438" t="s">
        <v>6962</v>
      </c>
      <c r="CP438" t="s">
        <v>6963</v>
      </c>
      <c r="CQ438" t="s">
        <v>6964</v>
      </c>
      <c r="CR438" t="str">
        <f>HYPERLINK("https://nconnect.nicmar.ac.in/public/storage/profile/699d4f91471f3.png","Download")</f>
        <v>0</v>
      </c>
      <c r="CS438" t="str">
        <f>HYPERLINK("https://nconnect.nicmar.ac.in/pdf/614_resume_1771926620.pdf/Y2FyZWVy","View Resume")</f>
        <v>0</v>
      </c>
    </row>
    <row r="439" spans="1:97">
      <c r="A439" t="s">
        <v>503</v>
      </c>
      <c r="B439" t="s">
        <v>139</v>
      </c>
      <c r="C439" t="s">
        <v>166</v>
      </c>
      <c r="D439" t="s">
        <v>320</v>
      </c>
      <c r="E439" t="s">
        <v>6965</v>
      </c>
      <c r="F439" t="s">
        <v>6966</v>
      </c>
      <c r="G439">
        <v>8111868102</v>
      </c>
      <c r="H439" t="s">
        <v>103</v>
      </c>
      <c r="I439" t="s">
        <v>6967</v>
      </c>
      <c r="J439" t="s">
        <v>105</v>
      </c>
      <c r="K439" t="s">
        <v>146</v>
      </c>
      <c r="L439" t="s">
        <v>6968</v>
      </c>
      <c r="M439" t="s">
        <v>6969</v>
      </c>
      <c r="N439" t="s">
        <v>109</v>
      </c>
      <c r="AI439" t="s">
        <v>6970</v>
      </c>
      <c r="AJ439" t="s">
        <v>6971</v>
      </c>
      <c r="AK439" t="s">
        <v>6972</v>
      </c>
      <c r="AL439">
        <v>62</v>
      </c>
      <c r="AN439">
        <v>2000</v>
      </c>
      <c r="AO439" t="s">
        <v>113</v>
      </c>
      <c r="AP439" t="s">
        <v>6973</v>
      </c>
      <c r="AQ439" t="s">
        <v>6971</v>
      </c>
      <c r="AR439" t="s">
        <v>6974</v>
      </c>
      <c r="AS439">
        <v>68</v>
      </c>
      <c r="AU439">
        <v>2002</v>
      </c>
      <c r="AV439" t="s">
        <v>109</v>
      </c>
      <c r="BC439" t="s">
        <v>113</v>
      </c>
      <c r="BD439" t="s">
        <v>6975</v>
      </c>
      <c r="BE439" t="s">
        <v>6976</v>
      </c>
      <c r="BF439" t="s">
        <v>6977</v>
      </c>
      <c r="BG439">
        <v>71</v>
      </c>
      <c r="BI439">
        <v>2005</v>
      </c>
      <c r="BJ439">
        <v>19</v>
      </c>
      <c r="BK439" t="s">
        <v>1241</v>
      </c>
      <c r="BL439">
        <v>23</v>
      </c>
      <c r="BN439" t="s">
        <v>113</v>
      </c>
      <c r="BO439" t="s">
        <v>6975</v>
      </c>
      <c r="BP439" t="s">
        <v>6978</v>
      </c>
      <c r="BQ439" t="s">
        <v>6979</v>
      </c>
      <c r="BR439">
        <v>67</v>
      </c>
      <c r="BT439">
        <v>2008</v>
      </c>
      <c r="BU439">
        <v>31</v>
      </c>
      <c r="BV439" t="s">
        <v>989</v>
      </c>
      <c r="BW439">
        <v>23</v>
      </c>
      <c r="BY439" t="s">
        <v>113</v>
      </c>
      <c r="BZ439" t="s">
        <v>6980</v>
      </c>
      <c r="CA439" t="s">
        <v>6980</v>
      </c>
      <c r="CB439" t="s">
        <v>6981</v>
      </c>
      <c r="CC439">
        <v>45</v>
      </c>
      <c r="CE439">
        <v>2006</v>
      </c>
      <c r="CF439" t="s">
        <v>113</v>
      </c>
      <c r="CG439" t="s">
        <v>6982</v>
      </c>
      <c r="CH439" t="s">
        <v>6983</v>
      </c>
      <c r="CI439" t="s">
        <v>132</v>
      </c>
      <c r="CJ439">
        <v>2024</v>
      </c>
      <c r="CL439" t="s">
        <v>113</v>
      </c>
      <c r="CM439" t="s">
        <v>6984</v>
      </c>
      <c r="CN439" t="s">
        <v>109</v>
      </c>
      <c r="CP439" t="s">
        <v>4241</v>
      </c>
      <c r="CQ439" t="s">
        <v>6985</v>
      </c>
      <c r="CR439" t="s">
        <v>137</v>
      </c>
      <c r="CS439" t="str">
        <f>HYPERLINK("https://nconnect.nicmar.ac.in/pdf/602_resume_1771926728.pdf/Y2FyZWVy","View Resume")</f>
        <v>0</v>
      </c>
    </row>
    <row r="440" spans="1:97">
      <c r="A440" t="s">
        <v>224</v>
      </c>
      <c r="B440" t="s">
        <v>139</v>
      </c>
      <c r="C440" t="s">
        <v>166</v>
      </c>
      <c r="D440" t="s">
        <v>225</v>
      </c>
      <c r="E440" t="s">
        <v>6986</v>
      </c>
      <c r="F440" t="s">
        <v>6987</v>
      </c>
      <c r="G440">
        <v>9922954775</v>
      </c>
      <c r="H440" t="s">
        <v>170</v>
      </c>
      <c r="I440" t="s">
        <v>6988</v>
      </c>
      <c r="J440" t="s">
        <v>105</v>
      </c>
      <c r="K440" t="s">
        <v>229</v>
      </c>
      <c r="L440" t="s">
        <v>6989</v>
      </c>
      <c r="M440" t="s">
        <v>6990</v>
      </c>
      <c r="N440" t="s">
        <v>109</v>
      </c>
      <c r="AI440" t="s">
        <v>6991</v>
      </c>
      <c r="AJ440" t="s">
        <v>6992</v>
      </c>
      <c r="AK440" t="s">
        <v>6993</v>
      </c>
      <c r="AL440">
        <v>69.73</v>
      </c>
      <c r="AN440">
        <v>2003</v>
      </c>
      <c r="AO440" t="s">
        <v>113</v>
      </c>
      <c r="AP440" t="s">
        <v>6994</v>
      </c>
      <c r="AQ440" t="s">
        <v>6992</v>
      </c>
      <c r="AR440" t="s">
        <v>6995</v>
      </c>
      <c r="AS440">
        <v>64.83</v>
      </c>
      <c r="AU440">
        <v>2005</v>
      </c>
      <c r="AV440" t="s">
        <v>113</v>
      </c>
      <c r="AW440" t="s">
        <v>6996</v>
      </c>
      <c r="AX440" t="s">
        <v>6997</v>
      </c>
      <c r="AY440" t="s">
        <v>1691</v>
      </c>
      <c r="AZ440">
        <v>69.12</v>
      </c>
      <c r="BB440">
        <v>2014</v>
      </c>
      <c r="BC440" t="s">
        <v>113</v>
      </c>
      <c r="BD440" t="s">
        <v>626</v>
      </c>
      <c r="BE440" t="s">
        <v>6994</v>
      </c>
      <c r="BF440" t="s">
        <v>3771</v>
      </c>
      <c r="BG440">
        <v>68.4</v>
      </c>
      <c r="BI440">
        <v>2008</v>
      </c>
      <c r="BJ440">
        <v>19</v>
      </c>
      <c r="BK440" t="s">
        <v>626</v>
      </c>
      <c r="BL440">
        <v>53</v>
      </c>
      <c r="BM440" t="s">
        <v>3771</v>
      </c>
      <c r="BN440" t="s">
        <v>113</v>
      </c>
      <c r="BO440" t="s">
        <v>1219</v>
      </c>
      <c r="BP440" t="s">
        <v>6997</v>
      </c>
      <c r="BQ440" t="s">
        <v>1691</v>
      </c>
      <c r="BR440">
        <v>65.7</v>
      </c>
      <c r="BT440">
        <v>2015</v>
      </c>
      <c r="BU440">
        <v>31</v>
      </c>
      <c r="BV440" t="s">
        <v>4708</v>
      </c>
      <c r="BW440">
        <v>53</v>
      </c>
      <c r="BX440" t="s">
        <v>1691</v>
      </c>
      <c r="BY440" t="s">
        <v>113</v>
      </c>
      <c r="BZ440" t="s">
        <v>6998</v>
      </c>
      <c r="CA440" t="s">
        <v>6998</v>
      </c>
      <c r="CB440" t="s">
        <v>6999</v>
      </c>
      <c r="CC440">
        <v>70.0</v>
      </c>
      <c r="CE440">
        <v>2011</v>
      </c>
      <c r="CF440" t="s">
        <v>113</v>
      </c>
      <c r="CG440" t="s">
        <v>1691</v>
      </c>
      <c r="CH440" t="s">
        <v>1219</v>
      </c>
      <c r="CI440" t="s">
        <v>132</v>
      </c>
      <c r="CJ440">
        <v>2024</v>
      </c>
      <c r="CL440" t="s">
        <v>113</v>
      </c>
      <c r="CM440" t="s">
        <v>7000</v>
      </c>
      <c r="CN440" t="s">
        <v>109</v>
      </c>
      <c r="CP440" t="s">
        <v>7001</v>
      </c>
      <c r="CQ440" t="s">
        <v>7002</v>
      </c>
      <c r="CR440" t="str">
        <f>HYPERLINK("https://nconnect.nicmar.ac.in/public/storage/profile/699d7cce0f9bf.png","Download")</f>
        <v>0</v>
      </c>
      <c r="CS440" t="str">
        <f>HYPERLINK("https://nconnect.nicmar.ac.in/pdf/560_resume_1771928642.pdf/Y2FyZWVy","View Resume")</f>
        <v>0</v>
      </c>
    </row>
    <row r="441" spans="1:97">
      <c r="A441" t="s">
        <v>138</v>
      </c>
      <c r="B441" t="s">
        <v>139</v>
      </c>
      <c r="C441" t="s">
        <v>140</v>
      </c>
      <c r="D441" t="s">
        <v>141</v>
      </c>
      <c r="E441" t="s">
        <v>7003</v>
      </c>
      <c r="F441" t="s">
        <v>7004</v>
      </c>
      <c r="G441">
        <v>9113543277</v>
      </c>
      <c r="H441" t="s">
        <v>103</v>
      </c>
      <c r="I441" t="s">
        <v>7005</v>
      </c>
      <c r="J441" t="s">
        <v>105</v>
      </c>
      <c r="K441" t="s">
        <v>425</v>
      </c>
      <c r="L441" t="s">
        <v>7006</v>
      </c>
      <c r="M441" t="s">
        <v>7007</v>
      </c>
      <c r="N441" t="s">
        <v>109</v>
      </c>
      <c r="AI441" t="s">
        <v>7008</v>
      </c>
      <c r="AJ441" t="s">
        <v>3141</v>
      </c>
      <c r="AK441" t="s">
        <v>7009</v>
      </c>
      <c r="AL441">
        <v>50</v>
      </c>
      <c r="AM441">
        <v>10</v>
      </c>
      <c r="AN441">
        <v>1998</v>
      </c>
      <c r="AO441" t="s">
        <v>113</v>
      </c>
      <c r="AP441" t="s">
        <v>7010</v>
      </c>
      <c r="AQ441" t="s">
        <v>3141</v>
      </c>
      <c r="AR441" t="s">
        <v>7011</v>
      </c>
      <c r="AS441">
        <v>55</v>
      </c>
      <c r="AT441">
        <v>10</v>
      </c>
      <c r="AU441">
        <v>2000</v>
      </c>
      <c r="AV441" t="s">
        <v>109</v>
      </c>
      <c r="BC441" t="s">
        <v>113</v>
      </c>
      <c r="BD441" t="s">
        <v>5039</v>
      </c>
      <c r="BE441" t="s">
        <v>7012</v>
      </c>
      <c r="BF441" t="s">
        <v>310</v>
      </c>
      <c r="BG441">
        <v>56</v>
      </c>
      <c r="BH441">
        <v>5.6</v>
      </c>
      <c r="BI441">
        <v>2010</v>
      </c>
      <c r="BJ441">
        <v>2</v>
      </c>
      <c r="BL441">
        <v>7</v>
      </c>
      <c r="BN441" t="s">
        <v>113</v>
      </c>
      <c r="BO441" t="s">
        <v>5039</v>
      </c>
      <c r="BP441" t="s">
        <v>7013</v>
      </c>
      <c r="BQ441" t="s">
        <v>6801</v>
      </c>
      <c r="BR441">
        <v>66</v>
      </c>
      <c r="BS441">
        <v>7</v>
      </c>
      <c r="BT441">
        <v>2016</v>
      </c>
      <c r="BU441">
        <v>14</v>
      </c>
      <c r="BW441">
        <v>7</v>
      </c>
      <c r="BY441" t="s">
        <v>109</v>
      </c>
      <c r="CF441" t="s">
        <v>109</v>
      </c>
      <c r="CL441" t="s">
        <v>109</v>
      </c>
      <c r="CN441" t="s">
        <v>109</v>
      </c>
      <c r="CP441" t="s">
        <v>972</v>
      </c>
      <c r="CQ441" t="s">
        <v>7014</v>
      </c>
      <c r="CR441" t="s">
        <v>137</v>
      </c>
      <c r="CS441" t="str">
        <f>HYPERLINK("https://nconnect.nicmar.ac.in/pdf/625_resume_1771928720.pdf/Y2FyZWVy","View Resume")</f>
        <v>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2026-02-24T16:10:35+05:30</dcterms:created>
  <dcterms:modified xsi:type="dcterms:W3CDTF">2026-02-24T16:10:35+05:30</dcterms:modified>
  <dc:title>Untitled Spreadsheet</dc:title>
  <dc:description/>
  <dc:subject/>
  <cp:keywords/>
  <cp:category/>
</cp:coreProperties>
</file>